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56" activeTab="0"/>
  </bookViews>
  <sheets>
    <sheet name="Summary" sheetId="1" r:id="rId1"/>
    <sheet name="Unit_ASP_Model" sheetId="2" r:id="rId2"/>
    <sheet name="Sales_Staff_Model" sheetId="3" r:id="rId3"/>
  </sheets>
  <definedNames>
    <definedName name="Excel_BuiltIn_Print_Area_5">#REF!</definedName>
    <definedName name="Excel_BuiltIn_Print_Area_2">'Unit_ASP_Model'!$A$11:$G$20</definedName>
  </definedNames>
  <calcPr fullCalcOnLoad="1"/>
</workbook>
</file>

<file path=xl/sharedStrings.xml><?xml version="1.0" encoding="utf-8"?>
<sst xmlns="http://schemas.openxmlformats.org/spreadsheetml/2006/main" count="110" uniqueCount="82">
  <si>
    <t>Business Summary</t>
  </si>
  <si>
    <t>Item</t>
  </si>
  <si>
    <t>Year 1</t>
  </si>
  <si>
    <t>Year 2</t>
  </si>
  <si>
    <t>Year 3</t>
  </si>
  <si>
    <t>Year 4</t>
  </si>
  <si>
    <t>Year 5</t>
  </si>
  <si>
    <t>Units (k)</t>
  </si>
  <si>
    <t>ASP ($)</t>
  </si>
  <si>
    <t>Revenue (k$)</t>
  </si>
  <si>
    <t>Product</t>
  </si>
  <si>
    <t>Widget</t>
  </si>
  <si>
    <t>Quarter</t>
  </si>
  <si>
    <t>Q1'1</t>
  </si>
  <si>
    <t>Q2'1</t>
  </si>
  <si>
    <t>Q3'1</t>
  </si>
  <si>
    <t>Q4'1</t>
  </si>
  <si>
    <t>Q1'2</t>
  </si>
  <si>
    <t>Q2'2</t>
  </si>
  <si>
    <t>Q3'2</t>
  </si>
  <si>
    <t>Q4'2</t>
  </si>
  <si>
    <t>Q1'3</t>
  </si>
  <si>
    <t>Q2'3</t>
  </si>
  <si>
    <t>Q3'3</t>
  </si>
  <si>
    <t>Q4'3</t>
  </si>
  <si>
    <t>Q1'4</t>
  </si>
  <si>
    <t>Q2'4</t>
  </si>
  <si>
    <t>Q3'4</t>
  </si>
  <si>
    <t>Q4'4</t>
  </si>
  <si>
    <t>Q1'5</t>
  </si>
  <si>
    <t>Q2'5</t>
  </si>
  <si>
    <t>Q3'5</t>
  </si>
  <si>
    <t>Q4'5</t>
  </si>
  <si>
    <t>Quarterly Revenue (k$)</t>
  </si>
  <si>
    <t>Wins</t>
  </si>
  <si>
    <t>Cumulative Wins</t>
  </si>
  <si>
    <t>Year</t>
  </si>
  <si>
    <t>Total Wins</t>
  </si>
  <si>
    <t>Yearly Revenue (k$)</t>
  </si>
  <si>
    <t>Yearly Cumulative Wins</t>
  </si>
  <si>
    <t>Instructions</t>
  </si>
  <si>
    <t>1- Fill in the green fields</t>
  </si>
  <si>
    <t>2- For Wins, make some guesses based on the market.</t>
  </si>
  <si>
    <t>Win duration (Qtrs)</t>
  </si>
  <si>
    <t>3- Unit ramp model takes into account how long it will take to ship a full win</t>
  </si>
  <si>
    <t>4- The ASP model adjusts the ASP from the starting.</t>
  </si>
  <si>
    <t>Product Ramp</t>
  </si>
  <si>
    <t>Duration adjusted</t>
  </si>
  <si>
    <t xml:space="preserve">ASP decline over time </t>
  </si>
  <si>
    <t>Duration</t>
  </si>
  <si>
    <t>Delay</t>
  </si>
  <si>
    <t>Sales Staff Model</t>
  </si>
  <si>
    <t>Q1'-1</t>
  </si>
  <si>
    <t>Q2'-1</t>
  </si>
  <si>
    <t>Q3'-1</t>
  </si>
  <si>
    <t>Q4'-1</t>
  </si>
  <si>
    <t>Q1'0</t>
  </si>
  <si>
    <t>Q2'0</t>
  </si>
  <si>
    <t>Q3'0</t>
  </si>
  <si>
    <t>Q4'0</t>
  </si>
  <si>
    <t>Design wins (from Model)</t>
  </si>
  <si>
    <t>Time adjusted wins</t>
  </si>
  <si>
    <t>Sum of Design wins</t>
  </si>
  <si>
    <t>Sum of Time adjusted wins</t>
  </si>
  <si>
    <t>Adjusted wins</t>
  </si>
  <si>
    <t>Total Visits</t>
  </si>
  <si>
    <t>Hit Rate Adjusted Visits</t>
  </si>
  <si>
    <t>Number of Sales Staff</t>
  </si>
  <si>
    <t>Year -1</t>
  </si>
  <si>
    <t>Year 0</t>
  </si>
  <si>
    <t>Sales Staff (total)</t>
  </si>
  <si>
    <t>Design wins</t>
  </si>
  <si>
    <t>Wins/Sales Staff</t>
  </si>
  <si>
    <t>1- Fill in the green boxes</t>
  </si>
  <si>
    <t>Sales Cycle (qtrs)</t>
  </si>
  <si>
    <t>2- The negative quarters reflect the delay from contact to sales</t>
  </si>
  <si>
    <t>Visits per sale</t>
  </si>
  <si>
    <t>Sale Hit Rate</t>
  </si>
  <si>
    <t>Visits per sale staff/qtr</t>
  </si>
  <si>
    <t>Visits per sale cycle/qtr</t>
  </si>
  <si>
    <t>Sales Cycle</t>
  </si>
  <si>
    <t>Qtr Adjustment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</si>
</sst>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_(* #,##0.00_);_(* \(#,##0.00\);_(* \-??_);_(@_)"/>
    <numFmt numFmtId="167" formatCode="_(* #,##0_);_(* \(#,##0\);_(* \-??_);_(@_)"/>
    <numFmt numFmtId="168" formatCode="0.00"/>
    <numFmt numFmtId="169" formatCode="0.000"/>
    <numFmt numFmtId="170" formatCode="0%"/>
    <numFmt numFmtId="171" formatCode="#,##0.0"/>
  </numFmts>
  <fonts count="2">
    <font>
      <sz val="10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3" borderId="9" xfId="0" applyFont="1" applyFill="1" applyBorder="1" applyAlignment="1">
      <alignment/>
    </xf>
    <xf numFmtId="165" fontId="0" fillId="3" borderId="10" xfId="0" applyNumberFormat="1" applyFill="1" applyBorder="1" applyAlignment="1">
      <alignment horizontal="center"/>
    </xf>
    <xf numFmtId="167" fontId="0" fillId="3" borderId="11" xfId="15" applyNumberFormat="1" applyFill="1" applyBorder="1" applyAlignment="1" applyProtection="1">
      <alignment horizontal="center"/>
      <protection/>
    </xf>
    <xf numFmtId="167" fontId="0" fillId="3" borderId="12" xfId="15" applyNumberFormat="1" applyFill="1" applyBorder="1" applyAlignment="1" applyProtection="1">
      <alignment horizontal="center"/>
      <protection/>
    </xf>
    <xf numFmtId="164" fontId="0" fillId="3" borderId="13" xfId="0" applyFont="1" applyFill="1" applyBorder="1" applyAlignment="1">
      <alignment/>
    </xf>
    <xf numFmtId="168" fontId="0" fillId="3" borderId="14" xfId="0" applyNumberFormat="1" applyFill="1" applyBorder="1" applyAlignment="1">
      <alignment horizontal="center"/>
    </xf>
    <xf numFmtId="166" fontId="0" fillId="3" borderId="15" xfId="15" applyNumberFormat="1" applyFill="1" applyBorder="1" applyAlignment="1" applyProtection="1">
      <alignment horizontal="center"/>
      <protection/>
    </xf>
    <xf numFmtId="166" fontId="0" fillId="3" borderId="16" xfId="15" applyNumberFormat="1" applyFill="1" applyBorder="1" applyAlignment="1" applyProtection="1">
      <alignment horizontal="center"/>
      <protection/>
    </xf>
    <xf numFmtId="164" fontId="0" fillId="3" borderId="17" xfId="0" applyFont="1" applyFill="1" applyBorder="1" applyAlignment="1">
      <alignment/>
    </xf>
    <xf numFmtId="165" fontId="0" fillId="3" borderId="18" xfId="0" applyNumberFormat="1" applyFill="1" applyBorder="1" applyAlignment="1">
      <alignment horizontal="center"/>
    </xf>
    <xf numFmtId="167" fontId="0" fillId="3" borderId="19" xfId="15" applyNumberFormat="1" applyFill="1" applyBorder="1" applyAlignment="1" applyProtection="1">
      <alignment horizontal="center"/>
      <protection/>
    </xf>
    <xf numFmtId="167" fontId="0" fillId="3" borderId="20" xfId="15" applyNumberFormat="1" applyFill="1" applyBorder="1" applyAlignment="1" applyProtection="1">
      <alignment horizontal="center"/>
      <protection/>
    </xf>
    <xf numFmtId="164" fontId="0" fillId="4" borderId="9" xfId="0" applyFill="1" applyBorder="1" applyAlignment="1">
      <alignment/>
    </xf>
    <xf numFmtId="165" fontId="0" fillId="4" borderId="10" xfId="0" applyNumberFormat="1" applyFill="1" applyBorder="1" applyAlignment="1">
      <alignment/>
    </xf>
    <xf numFmtId="165" fontId="0" fillId="4" borderId="11" xfId="0" applyNumberFormat="1" applyFill="1" applyBorder="1" applyAlignment="1">
      <alignment/>
    </xf>
    <xf numFmtId="165" fontId="0" fillId="4" borderId="12" xfId="0" applyNumberFormat="1" applyFill="1" applyBorder="1" applyAlignment="1">
      <alignment/>
    </xf>
    <xf numFmtId="164" fontId="0" fillId="4" borderId="13" xfId="0" applyFill="1" applyBorder="1" applyAlignment="1">
      <alignment/>
    </xf>
    <xf numFmtId="165" fontId="0" fillId="4" borderId="14" xfId="0" applyNumberFormat="1" applyFill="1" applyBorder="1" applyAlignment="1">
      <alignment/>
    </xf>
    <xf numFmtId="165" fontId="0" fillId="4" borderId="15" xfId="0" applyNumberFormat="1" applyFill="1" applyBorder="1" applyAlignment="1">
      <alignment/>
    </xf>
    <xf numFmtId="165" fontId="0" fillId="4" borderId="16" xfId="0" applyNumberFormat="1" applyFill="1" applyBorder="1" applyAlignment="1">
      <alignment/>
    </xf>
    <xf numFmtId="164" fontId="0" fillId="4" borderId="17" xfId="0" applyFill="1" applyBorder="1" applyAlignment="1">
      <alignment/>
    </xf>
    <xf numFmtId="168" fontId="0" fillId="4" borderId="18" xfId="0" applyNumberFormat="1" applyFill="1" applyBorder="1" applyAlignment="1">
      <alignment/>
    </xf>
    <xf numFmtId="168" fontId="0" fillId="4" borderId="19" xfId="0" applyNumberFormat="1" applyFill="1" applyBorder="1" applyAlignment="1">
      <alignment/>
    </xf>
    <xf numFmtId="168" fontId="0" fillId="4" borderId="20" xfId="0" applyNumberFormat="1" applyFill="1" applyBorder="1" applyAlignment="1">
      <alignment/>
    </xf>
    <xf numFmtId="164" fontId="0" fillId="5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2" borderId="15" xfId="0" applyFont="1" applyFill="1" applyBorder="1" applyAlignment="1">
      <alignment horizontal="center"/>
    </xf>
    <xf numFmtId="164" fontId="0" fillId="6" borderId="15" xfId="0" applyFill="1" applyBorder="1" applyAlignment="1">
      <alignment/>
    </xf>
    <xf numFmtId="167" fontId="0" fillId="6" borderId="15" xfId="15" applyNumberFormat="1" applyFont="1" applyFill="1" applyBorder="1" applyAlignment="1" applyProtection="1">
      <alignment/>
      <protection/>
    </xf>
    <xf numFmtId="169" fontId="0" fillId="6" borderId="15" xfId="0" applyNumberFormat="1" applyFill="1" applyBorder="1" applyAlignment="1">
      <alignment horizontal="center"/>
    </xf>
    <xf numFmtId="167" fontId="0" fillId="6" borderId="15" xfId="15" applyNumberFormat="1" applyFont="1" applyFill="1" applyBorder="1" applyAlignment="1" applyProtection="1">
      <alignment horizontal="center"/>
      <protection/>
    </xf>
    <xf numFmtId="164" fontId="0" fillId="5" borderId="15" xfId="0" applyFont="1" applyFill="1" applyBorder="1" applyAlignment="1">
      <alignment/>
    </xf>
    <xf numFmtId="164" fontId="0" fillId="5" borderId="21" xfId="0" applyFill="1" applyBorder="1" applyAlignment="1">
      <alignment horizontal="center"/>
    </xf>
    <xf numFmtId="164" fontId="0" fillId="6" borderId="15" xfId="0" applyFill="1" applyBorder="1" applyAlignment="1">
      <alignment horizontal="center"/>
    </xf>
    <xf numFmtId="167" fontId="0" fillId="6" borderId="15" xfId="0" applyNumberFormat="1" applyFill="1" applyBorder="1" applyAlignment="1">
      <alignment horizontal="center"/>
    </xf>
    <xf numFmtId="167" fontId="0" fillId="6" borderId="15" xfId="0" applyNumberFormat="1" applyFill="1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5" borderId="0" xfId="15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64" fontId="0" fillId="5" borderId="0" xfId="0" applyFill="1" applyAlignment="1">
      <alignment horizontal="center"/>
    </xf>
    <xf numFmtId="168" fontId="0" fillId="5" borderId="0" xfId="0" applyNumberFormat="1" applyFill="1" applyAlignment="1">
      <alignment horizontal="center"/>
    </xf>
    <xf numFmtId="164" fontId="1" fillId="0" borderId="0" xfId="0" applyFont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8" fontId="0" fillId="6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15" applyNumberFormat="1" applyFont="1" applyFill="1" applyBorder="1" applyAlignment="1" applyProtection="1">
      <alignment horizontal="center"/>
      <protection/>
    </xf>
    <xf numFmtId="164" fontId="0" fillId="7" borderId="15" xfId="0" applyFont="1" applyFill="1" applyBorder="1" applyAlignment="1">
      <alignment/>
    </xf>
    <xf numFmtId="167" fontId="0" fillId="7" borderId="15" xfId="15" applyNumberFormat="1" applyFont="1" applyFill="1" applyBorder="1" applyAlignment="1" applyProtection="1">
      <alignment horizontal="center"/>
      <protection/>
    </xf>
    <xf numFmtId="164" fontId="0" fillId="7" borderId="15" xfId="0" applyFill="1" applyBorder="1" applyAlignment="1">
      <alignment horizontal="center"/>
    </xf>
    <xf numFmtId="164" fontId="0" fillId="0" borderId="0" xfId="0" applyFont="1" applyFill="1" applyAlignment="1">
      <alignment/>
    </xf>
    <xf numFmtId="170" fontId="0" fillId="5" borderId="0" xfId="0" applyNumberFormat="1" applyFill="1" applyAlignment="1">
      <alignment horizontal="center"/>
    </xf>
    <xf numFmtId="171" fontId="0" fillId="6" borderId="0" xfId="15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1.57421875" style="0" customWidth="1"/>
    <col min="2" max="3" width="10.28125" style="0" customWidth="1"/>
    <col min="4" max="5" width="11.28125" style="0" customWidth="1"/>
    <col min="6" max="6" width="12.8515625" style="0" customWidth="1"/>
  </cols>
  <sheetData>
    <row r="1" ht="12">
      <c r="A1" t="s">
        <v>0</v>
      </c>
    </row>
    <row r="3" spans="1:6" ht="12">
      <c r="A3" s="1"/>
      <c r="B3" s="2"/>
      <c r="C3" s="3"/>
      <c r="D3" s="3"/>
      <c r="E3" s="3"/>
      <c r="F3" s="4"/>
    </row>
    <row r="4" spans="1:6" ht="12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8" t="s">
        <v>6</v>
      </c>
    </row>
    <row r="5" spans="1:6" ht="12">
      <c r="A5" s="9" t="s">
        <v>7</v>
      </c>
      <c r="B5" s="10">
        <f>SUM(Unit_ASP_Model!B5:E5)</f>
        <v>175</v>
      </c>
      <c r="C5" s="11">
        <f>SUM(Unit_ASP_Model!F5:I5)</f>
        <v>14525</v>
      </c>
      <c r="D5" s="11">
        <f>SUM(Unit_ASP_Model!J5:M5)</f>
        <v>90125</v>
      </c>
      <c r="E5" s="11">
        <f>SUM(Unit_ASP_Model!N5:Q5)</f>
        <v>243775</v>
      </c>
      <c r="F5" s="12">
        <f>SUM(Unit_ASP_Model!R5:U5)</f>
        <v>499100</v>
      </c>
    </row>
    <row r="6" spans="1:6" ht="12">
      <c r="A6" s="13" t="s">
        <v>8</v>
      </c>
      <c r="B6" s="14">
        <f>AVERAGE(Unit_ASP_Model!B6:E6)</f>
        <v>0.9461919999999999</v>
      </c>
      <c r="C6" s="15">
        <f>AVERAGE(Unit_ASP_Model!F6:I6)</f>
        <v>0.8125302931199998</v>
      </c>
      <c r="D6" s="15">
        <f>AVERAGE(Unit_ASP_Model!J6:M6)</f>
        <v>0.6964536535950231</v>
      </c>
      <c r="E6" s="15">
        <f>AVERAGE(Unit_ASP_Model!N6:Q6)</f>
        <v>0.578</v>
      </c>
      <c r="F6" s="16">
        <f>AVERAGE(Unit_ASP_Model!R6:U6)</f>
        <v>0.46375</v>
      </c>
    </row>
    <row r="7" spans="1:6" ht="12">
      <c r="A7" s="17" t="s">
        <v>9</v>
      </c>
      <c r="B7" s="18">
        <f>SUM(Unit_ASP_Model!B7:E7)</f>
        <v>158.0544</v>
      </c>
      <c r="C7" s="19">
        <f>SUM(Unit_ASP_Model!F7:I7)</f>
        <v>11319.771568895996</v>
      </c>
      <c r="D7" s="19">
        <f>SUM(Unit_ASP_Model!J7:M7)</f>
        <v>62013.355777229706</v>
      </c>
      <c r="E7" s="19">
        <f>SUM(Unit_ASP_Model!N7:Q7)</f>
        <v>138352.9</v>
      </c>
      <c r="F7" s="20">
        <f>SUM(Unit_ASP_Model!R7:U7)</f>
        <v>230301.75</v>
      </c>
    </row>
    <row r="9" spans="1:6" ht="12">
      <c r="A9" s="21" t="str">
        <f>Sales_Staff_Model!A15</f>
        <v>Sales Staff (total)</v>
      </c>
      <c r="B9" s="22">
        <f>Sales_Staff_Model!D15</f>
        <v>13</v>
      </c>
      <c r="C9" s="23">
        <f>Sales_Staff_Model!E15</f>
        <v>23</v>
      </c>
      <c r="D9" s="23">
        <f>Sales_Staff_Model!F15</f>
        <v>38</v>
      </c>
      <c r="E9" s="23">
        <f>Sales_Staff_Model!G15</f>
        <v>50</v>
      </c>
      <c r="F9" s="24">
        <f>Sales_Staff_Model!H15</f>
        <v>54</v>
      </c>
    </row>
    <row r="10" spans="1:6" ht="12">
      <c r="A10" s="25" t="str">
        <f>Sales_Staff_Model!A16</f>
        <v>Design wins</v>
      </c>
      <c r="B10" s="26">
        <f>Sales_Staff_Model!D16</f>
        <v>3</v>
      </c>
      <c r="C10" s="27">
        <f>Sales_Staff_Model!E16</f>
        <v>27</v>
      </c>
      <c r="D10" s="27">
        <f>Sales_Staff_Model!F16</f>
        <v>54</v>
      </c>
      <c r="E10" s="27">
        <f>Sales_Staff_Model!G16</f>
        <v>89</v>
      </c>
      <c r="F10" s="28">
        <f>Sales_Staff_Model!H16</f>
        <v>148</v>
      </c>
    </row>
    <row r="11" spans="1:6" ht="12">
      <c r="A11" s="29" t="str">
        <f>Sales_Staff_Model!A17</f>
        <v>Wins/Sales Staff</v>
      </c>
      <c r="B11" s="30">
        <f>Sales_Staff_Model!D17</f>
        <v>0.23076923076923078</v>
      </c>
      <c r="C11" s="31">
        <f>Sales_Staff_Model!E17</f>
        <v>1.173913043478261</v>
      </c>
      <c r="D11" s="31">
        <f>Sales_Staff_Model!F17</f>
        <v>1.4210526315789473</v>
      </c>
      <c r="E11" s="31">
        <f>Sales_Staff_Model!G17</f>
        <v>1.78</v>
      </c>
      <c r="F11" s="32">
        <f>Sales_Staff_Model!H17</f>
        <v>2.740740740740741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30.57421875" style="0" customWidth="1"/>
    <col min="2" max="21" width="11.7109375" style="0" customWidth="1"/>
    <col min="22" max="22" width="8.00390625" style="0" customWidth="1"/>
  </cols>
  <sheetData>
    <row r="2" spans="1:2" ht="12">
      <c r="A2" t="s">
        <v>10</v>
      </c>
      <c r="B2" s="33" t="s">
        <v>11</v>
      </c>
    </row>
    <row r="3" spans="2:21" ht="1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5" ht="12">
      <c r="A4" s="35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 t="s">
        <v>19</v>
      </c>
      <c r="I4" s="35" t="s">
        <v>20</v>
      </c>
      <c r="J4" s="35" t="s">
        <v>21</v>
      </c>
      <c r="K4" s="35" t="s">
        <v>22</v>
      </c>
      <c r="L4" s="35" t="s">
        <v>23</v>
      </c>
      <c r="M4" s="35" t="s">
        <v>24</v>
      </c>
      <c r="N4" s="35" t="s">
        <v>25</v>
      </c>
      <c r="O4" s="35" t="s">
        <v>26</v>
      </c>
      <c r="P4" s="35" t="s">
        <v>27</v>
      </c>
      <c r="Q4" s="35" t="s">
        <v>28</v>
      </c>
      <c r="R4" s="35" t="s">
        <v>29</v>
      </c>
      <c r="S4" s="35" t="s">
        <v>30</v>
      </c>
      <c r="T4" s="35" t="s">
        <v>31</v>
      </c>
      <c r="U4" s="35" t="s">
        <v>32</v>
      </c>
      <c r="V4" s="34"/>
      <c r="W4" s="34"/>
      <c r="X4" s="34"/>
      <c r="Y4" s="34"/>
    </row>
    <row r="5" spans="1:21" ht="12">
      <c r="A5" s="36" t="str">
        <f>$B$2&amp;" Units (k)"</f>
        <v>Widget Units (k)</v>
      </c>
      <c r="B5" s="37">
        <f>LOOKUP($B$18,$A$32:$A$52,B$32:B$52)*$B$8</f>
        <v>0</v>
      </c>
      <c r="C5" s="37">
        <f>LOOKUP($B$18,$A$32:$A$52,C$32:C$52)*$B$8+LOOKUP($B$18,$A$32:$A$52,B$32:B$52)*$C$8</f>
        <v>0</v>
      </c>
      <c r="D5" s="37">
        <f>(LOOKUP($B$18,$A$32:$A$52,D$32:D$52)*$B$8)+(LOOKUP($B$18,$A$32:$A$52,C$32:C$52)*$C$8)+(LOOKUP($B$18,$A$32:$A$52,B$32:B$52)*$D$8)</f>
        <v>0</v>
      </c>
      <c r="E5" s="37">
        <f>(LOOKUP($B$18,$A$32:$A$52,E$32:E$52)*$B$8)+(LOOKUP($B$18,$A$32:$A$52,D$32:D$52)*$C$8)+(LOOKUP($B$18,$A$32:$A$52,C$32:C$52)*$D$8)+(LOOKUP($B$18,$A$32:$A$52,B$32:B$52)*$E$8)</f>
        <v>175</v>
      </c>
      <c r="F5" s="37">
        <f>(LOOKUP($B$18,$A$32:$A$52,F$32:F$52)*$B$8)+(LOOKUP($B$18,$A$32:$A$52,E$32:E$52)*$C$8)+(LOOKUP($B$18,$A$32:$A$52,D$32:D$52)*$D$8)+(LOOKUP($B$18,$A$32:$A$52,C$32:C$52)*$E$8)+(LOOKUP($B$18,$A$32:$A$52,B$32:B$52)*$F$8)</f>
        <v>700</v>
      </c>
      <c r="G5" s="37">
        <f>(LOOKUP($B$18,$A$32:$A$52,G$32:G$52)*$B$8)+(LOOKUP($B$18,$A$32:$A$52,F$32:F$52)*$C$8)+(LOOKUP($B$18,$A$32:$A$52,E$32:E$52)*$D$8)+(LOOKUP($B$18,$A$32:$A$52,D$32:D$52)*$E$8)+(LOOKUP($B$18,$A$32:$A$52,C$32:C$52)*$F$8)+(LOOKUP($B$18,$A$32:$A$52,B$32:B$52)*$G$8)</f>
        <v>1925</v>
      </c>
      <c r="H5" s="37">
        <f>(LOOKUP($B$18,$A$32:$A$52,H$32:H$52)*$B$8)+(LOOKUP($B$18,$A$32:$A$52,G$32:G$52)*$C$8)+(LOOKUP($B$18,$A$32:$A$52,F$32:F$52)*$D$8)+(LOOKUP($B$18,$A$32:$A$52,E$32:E$52)*$E$8)+(LOOKUP($B$18,$A$32:$A$52,D$32:D$52)*$F$8)+(LOOKUP($B$18,$A$32:$A$52,C$32:C$52)*$G$8)+(LOOKUP($B$18,$A$32:$A$52,B$32:B$52)*$H$8)</f>
        <v>4200</v>
      </c>
      <c r="I5" s="37">
        <f>(LOOKUP($B$18,$A$32:$A$52,I$32:I$52)*$B$8)+(LOOKUP($B$18,$A$32:$A$52,H$32:H$52)*$C$8)+(LOOKUP($B$18,$A$32:$A$52,G$32:G$52)*$D$8)+(LOOKUP($B$18,$A$32:$A$52,F$32:F$52)*$E$8)+(LOOKUP($B$18,$A$32:$A$52,E$32:E$52)*$F$8)+(LOOKUP($B$18,$A$32:$A$52,D$32:D$52)*$G$8)+(LOOKUP($B$18,$A$32:$A$52,C$32:C$52)*$H$8)+(LOOKUP($B$18,$A$32:$A$52,B$32:B$52)*$I$8)</f>
        <v>7700</v>
      </c>
      <c r="J5" s="37">
        <f>(LOOKUP($B$18,$A$32:$A$52,J$32:J$52)*$B$8)+(LOOKUP($B$18,$A$32:$A$52,I$32:I$52)*$C$8)+(LOOKUP($B$18,$A$32:$A$52,H$32:H$52)*$D$8)+(LOOKUP($B$18,$A$32:$A$52,G$32:G$52)*$E$8)+(LOOKUP($B$18,$A$32:$A$52,F$32:F$52)*$F$8)+(LOOKUP($B$18,$A$32:$A$52,E$32:E$52)*$G$8)+(LOOKUP($B$18,$A$32:$A$52,D$32:D$52)*$H$8)+(LOOKUP($B$18,$A$32:$A$52,C$32:C$52)*$I$8)+(LOOKUP($B$18,$A$32:$A$52,B$32:B$52)*$J$8)</f>
        <v>12425</v>
      </c>
      <c r="K5" s="37">
        <f>(LOOKUP($B$18,$A$32:$A$52,K$32:K$52)*$B$8)+(LOOKUP($B$18,$A$32:$A$52,J$32:J$52)*$C$8)+(LOOKUP($B$18,$A$32:$A$52,I$32:I$52)*$D$8)+(LOOKUP($B$18,$A$32:$A$52,H$32:H$52)*$E$8)+(LOOKUP($B$18,$A$32:$A$52,G$32:G$52)*$F$8)+(LOOKUP($B$18,$A$32:$A$52,F$32:F$52)*$G$8)+(LOOKUP($B$18,$A$32:$A$52,E$32:E$52)*$H$8)+(LOOKUP($B$18,$A$32:$A$52,D$32:D$52)*$I$8)+(LOOKUP($B$18,$A$32:$A$52,C$32:C$52)*$J$8)+(LOOKUP($B$18,$A$32:$A$52,B$32:B$52)*$K$8)</f>
        <v>18375</v>
      </c>
      <c r="L5" s="37">
        <f>(LOOKUP($B$18,$A$32:$A$52,L$32:L$52)*$B$8)+(LOOKUP($B$18,$A$32:$A$52,K$32:K$52)*$C$8)+(LOOKUP($B$18,$A$32:$A$52,J$32:J$52)*$D$8)+(LOOKUP($B$18,$A$32:$A$52,I$32:I$52)*$E$8)+(LOOKUP($B$18,$A$32:$A$52,H$32:H$52)*$F$8)+(LOOKUP($B$18,$A$32:$A$52,G$32:G$52)*$G$8)+(LOOKUP($B$18,$A$32:$A$52,F$32:F$52)*$H$8)+(LOOKUP($B$18,$A$32:$A$52,E$32:E$52)*$I$8)+(LOOKUP($B$18,$A$32:$A$52,D$32:D$52)*$J$8)+(LOOKUP($B$18,$A$32:$A$52,C$32:C$52)*$K$8)+(LOOKUP($B$18,$A$32:$A$52,B$32:B$52)*$L$8)</f>
        <v>25550</v>
      </c>
      <c r="M5" s="37">
        <f>(LOOKUP($B$18,$A$32:$A$52,M$32:M$52)*$B$8)+(LOOKUP($B$18,$A$32:$A$52,L$32:L$52)*$C$8)+(LOOKUP($B$18,$A$32:$A$52,K$32:K$52)*$D$8)+(LOOKUP($B$18,$A$32:$A$52,J$32:J$52)*$E$8)+(LOOKUP($B$18,$A$32:$A$52,I$32:I$52)*$F$8)+(LOOKUP($B$18,$A$32:$A$52,H$32:H$52)*$G$8)+(LOOKUP($B$18,$A$32:$A$52,G$32:G$52)*$H$8)+(LOOKUP($B$18,$A$32:$A$52,F$32:F$52)*$I$8)+(LOOKUP($B$18,$A$32:$A$52,E$32:E$52)*$J$8)+(LOOKUP($B$18,$A$32:$A$52,D$32:D$52)*$K$8)+(LOOKUP($B$18,$A$32:$A$52,C$32:C$52)*$L$8)+(LOOKUP($B$18,$A$32:$A$52,B$32:B$52)*$M$8)</f>
        <v>33775</v>
      </c>
      <c r="N5" s="37">
        <f>(LOOKUP($B$18,$A$32:$A$52,N$32:N$52)*$B$8)+(LOOKUP($B$18,$A$32:$A$52,M$32:M$52)*$C$8)+(LOOKUP($B$18,$A$32:$A$52,L$32:L$52)*$D$8)+(LOOKUP($B$18,$A$32:$A$52,K$32:K$52)*$E$8)+(LOOKUP($B$18,$A$32:$A$52,J$32:J$52)*$F$8)+(LOOKUP($B$18,$A$32:$A$52,I$32:I$52)*$G$8)+(LOOKUP($B$18,$A$32:$A$52,H$32:H$52)*$H$8)+(LOOKUP($B$18,$A$32:$A$52,G$32:G$52)*$I$8)+(LOOKUP($B$18,$A$32:$A$52,F$32:F$52)*$J$8)+(LOOKUP($B$18,$A$32:$A$52,E$32:E$52)*$K$8)+(LOOKUP($B$18,$A$32:$A$52,D$32:D$52)*$L$8)+(LOOKUP($B$18,$A$32:$A$52,C$32:C$52)*$M$8)+(LOOKUP($B$18,$A$32:$A$52,B$32:B$52)*$N$8)</f>
        <v>43225</v>
      </c>
      <c r="O5" s="37">
        <f>(LOOKUP($B$18,$A$32:$A$52,O$32:O$52)*$B$8)+(LOOKUP($B$18,$A$32:$A$52,N$32:N$52)*$C$8)+(LOOKUP($B$18,$A$32:$A$52,M$32:M$52)*$D$8)+(LOOKUP($B$18,$A$32:$A$52,L$32:L$52)*$E$8)+(LOOKUP($B$18,$A$32:$A$52,K$32:K$52)*$F$8)+(LOOKUP($B$18,$A$32:$A$52,J$32:J$52)*$G$8)+(LOOKUP($B$18,$A$32:$A$52,I$32:I$52)*$H$8)+(LOOKUP($B$18,$A$32:$A$52,H$32:H$52)*$I$8)+(LOOKUP($B$18,$A$32:$A$52,G$32:G$52)*$J$8)+(LOOKUP($B$18,$A$32:$A$52,F$32:F$52)*$K$8)+(LOOKUP($B$18,$A$32:$A$52,E$32:E$52)*$L$8)+(LOOKUP($B$18,$A$32:$A$52,D$32:D$52)*$M$8)+(LOOKUP($B$18,$A$32:$A$52,C$32:C$52)*$N$8)+(LOOKUP($B$18,$A$32:$A$52,B$32:B$52)*$O$8)</f>
        <v>54075</v>
      </c>
      <c r="P5" s="37">
        <f>(LOOKUP($B$18,$A$32:$A$52,P$32:P$52)*$B$8)+(LOOKUP($B$18,$A$32:$A$52,O$32:O$52)*$C$8)+(LOOKUP($B$18,$A$32:$A$52,N$32:N$52)*$D$8)+(LOOKUP($B$18,$A$32:$A$52,M$32:M$52)*$E$8)+(LOOKUP($B$18,$A$32:$A$52,L$32:L$52)*$F$8)+(LOOKUP($B$18,$A$32:$A$52,K$32:K$52)*$G$8)+(LOOKUP($B$18,$A$32:$A$52,J$32:J$52)*$H$8)+(LOOKUP($B$18,$A$32:$A$52,I$32:I$52)*$I$8)+(LOOKUP($B$18,$A$32:$A$52,H$32:H$52)*$J$8)+(LOOKUP($B$18,$A$32:$A$52,G$32:G$52)*$K$8)+(LOOKUP($B$18,$A$32:$A$52,F$32:F$52)*$L$8)+(LOOKUP($B$18,$A$32:$A$52,E$32:E$52)*$M$8)+(LOOKUP($B$18,$A$32:$A$52,D$32:D$52)*$N$8)+(LOOKUP($B$18,$A$32:$A$52,C$32:C$52)*$O$8)+(LOOKUP($B$18,$A$32:$A$52,B$32:B$52)*$P$8)</f>
        <v>66325</v>
      </c>
      <c r="Q5" s="37">
        <f>(LOOKUP($B$18,$A$32:$A$52,Q$32:Q$52)*$B$8)+(LOOKUP($B$18,$A$32:$A$52,P$32:P$52)*$C$8)+(LOOKUP($B$18,$A$32:$A$52,O$32:O$52)*$D$8)+(LOOKUP($B$18,$A$32:$A$52,N$32:N$52)*$E$8)+(LOOKUP($B$18,$A$32:$A$52,M$32:M$52)*$F$8)+(LOOKUP($B$18,$A$32:$A$52,L$32:L$52)*$G$8)+(LOOKUP($B$18,$A$32:$A$52,K$32:K$52)*$H$8)+(LOOKUP($B$18,$A$32:$A$52,J$32:J$52)*$I$8)+(LOOKUP($B$18,$A$32:$A$52,I$32:I$52)*$J$8)+(LOOKUP($B$18,$A$32:$A$52,H$32:H$52)*$K$8)+(LOOKUP($B$18,$A$32:$A$52,G$32:G$52)*$L$8)+(LOOKUP($B$18,$A$32:$A$52,F$32:F$52)*$M$8)+(LOOKUP($B$18,$A$32:$A$52,E$32:E$52)*$N$8)+(LOOKUP($B$18,$A$32:$A$52,D$32:D$52)*$O$8)+(LOOKUP($B$18,$A$32:$A$52,C$32:C$52)*$P$8)+(LOOKUP($B$18,$A$32:$A$52,B$32:B$52)*$Q$8)</f>
        <v>80150</v>
      </c>
      <c r="R5" s="37">
        <f>(LOOKUP($B$18,$A$32:$A$52,R$32:R$52)*$B$8)+(LOOKUP($B$18,$A$32:$A$52,Q$32:Q$52)*$C$8)+(LOOKUP($B$18,$A$32:$A$52,P$32:P$52)*$D$8)+(LOOKUP($B$18,$A$32:$A$52,O$32:O$52)*$E$8)+(LOOKUP($B$18,$A$32:$A$52,N$32:N$52)*$F$8)+(LOOKUP($B$18,$A$32:$A$52,M$32:M$52)*$G$8)+(LOOKUP($B$18,$A$32:$A$52,L$32:L$52)*$H$8)+(LOOKUP($B$18,$A$32:$A$52,K$32:K$52)*$I$8)+(LOOKUP($B$18,$A$32:$A$52,J$32:J$52)*$J$8)+(LOOKUP($B$18,$A$32:$A$52,I$32:I$52)*$K$8)+(LOOKUP($B$18,$A$32:$A$52,H$32:H$52)*$L$8)+(LOOKUP($B$18,$A$32:$A$52,G$32:G$52)*$M$8)+(LOOKUP($B$18,$A$32:$A$52,F$32:F$52)*$N$8)+(LOOKUP($B$18,$A$32:$A$52,E$32:E$52)*$O$8)+(LOOKUP($B$18,$A$32:$A$52,D$32:D$52)*$P$8)+(LOOKUP($B$18,$A$32:$A$52,C$32:C$52)*$Q$8)+(LOOKUP($B$18,$A$32:$A$52,B$32:B$52)*$R$8)</f>
        <v>95725</v>
      </c>
      <c r="S5" s="37">
        <f>(LOOKUP($B$18,$A$32:$A$52,S$32:S$52)*$B$8)+(LOOKUP($B$18,$A$32:$A$52,R$32:R$52)*$C$8)+(LOOKUP($B$18,$A$32:$A$52,Q$32:Q$52)*$D$8)+(LOOKUP($B$18,$A$32:$A$52,P$32:P$52)*$E$8)+(LOOKUP($B$18,$A$32:$A$52,O$32:O$52)*$F$8)+(LOOKUP($B$18,$A$32:$A$52,N$32:N$52)*$G$8)+(LOOKUP($B$18,$A$32:$A$52,M$32:M$52)*$H$8)+(LOOKUP($B$18,$A$32:$A$52,L$32:L$52)*$I$8)+(LOOKUP($B$18,$A$32:$A$52,K$32:K$52)*$J$8)+(LOOKUP($B$18,$A$32:$A$52,J$32:J$52)*$K$8)+(LOOKUP($B$18,$A$32:$A$52,I$32:I$52)*$L$8)+(LOOKUP($B$18,$A$32:$A$52,H$32:H$52)*$M$8)+(LOOKUP($B$18,$A$32:$A$52,G$32:G$52)*$N$8)+(LOOKUP($B$18,$A$32:$A$52,F$32:F$52)*$O$8)+(LOOKUP($B$18,$A$32:$A$52,E$32:E$52)*$P$8)+(LOOKUP($B$18,$A$32:$A$52,D$32:D$52)*$Q$8)+(LOOKUP($B$18,$A$32:$A$52,C$32:C$52)*$R$8)+(LOOKUP($B$18,$A$32:$A$52,B$32:B$52)*$S$8)</f>
        <v>113400</v>
      </c>
      <c r="T5" s="37">
        <f>(LOOKUP($B$18,$A$32:$A$52,T$32:T$52)*$B$8)+(LOOKUP($B$18,$A$32:$A$52,S$32:S$52)*$C$8)+(LOOKUP($B$18,$A$32:$A$52,R$32:R$52)*$D$8)+(LOOKUP($B$18,$A$32:$A$52,Q$32:Q$52)*$E$8)+(LOOKUP($B$18,$A$32:$A$52,P$32:P$52)*$F$8)+(LOOKUP($B$18,$A$32:$A$52,O$32:O$52)*$G$8)+(LOOKUP($B$18,$A$32:$A$52,N$32:N$52)*$H$8)+(LOOKUP($B$18,$A$32:$A$52,M$32:M$52)*$I$8)+(LOOKUP($B$18,$A$32:$A$52,L$32:L$52)*$J$8)+(LOOKUP($B$18,$A$32:$A$52,K$32:K$52)*$K$8)+(LOOKUP($B$18,$A$32:$A$52,J$32:J$52)*$L$8)+(LOOKUP($B$18,$A$32:$A$52,I$32:I$52)*$M$8)+(LOOKUP($B$18,$A$32:$A$52,H$32:H$52)*$N$8)+(LOOKUP($B$18,$A$32:$A$52,G$32:G$52)*$O$8)+(LOOKUP($B$18,$A$32:$A$52,F$32:F$52)*$P$8)+(LOOKUP($B$18,$A$32:$A$52,E$32:E$52)*$Q$8)+(LOOKUP($B$18,$A$32:$A$52,D$32:D$52)*$R$8)+(LOOKUP($B$18,$A$32:$A$52,C$32:C$52)*$S$8)+(LOOKUP($B$18,$A$32:$A$52,B$32:B$52)*$T$8)</f>
        <v>133525</v>
      </c>
      <c r="U5" s="37">
        <f>(LOOKUP($B$18,$A$32:$A$52,U$32:U$52)*$B$8)+(LOOKUP($B$18,$A$32:$A$52,T$32:T$52)*$C$8)+(LOOKUP($B$18,$A$32:$A$52,S$32:S$52)*$D$8)+(LOOKUP($B$18,$A$32:$A$52,R$32:R$52)*$E$8)+(LOOKUP($B$18,$A$32:$A$52,Q$32:Q$52)*$F$8)+(LOOKUP($B$18,$A$32:$A$52,P$32:P$52)*$G$8)+(LOOKUP($B$18,$A$32:$A$52,O$32:O$52)*$H$8)+(LOOKUP($B$18,$A$32:$A$52,N$32:N$52)*$I$8)+(LOOKUP($B$18,$A$32:$A$52,M$32:M$52)*$J$8)+(LOOKUP($B$18,$A$32:$A$52,L$32:L$52)*$K$8)+(LOOKUP($B$18,$A$32:$A$52,K$32:K$52)*$L$8)+(LOOKUP($B$18,$A$32:$A$52,J$32:J$52)*$M$8)+(LOOKUP($B$18,$A$32:$A$52,I$32:I$52)*$N$8)+(LOOKUP($B$18,$A$32:$A$52,H$32:H$52)*$O$8)+(LOOKUP($B$18,$A$32:$A$52,G$32:G$52)*$P$8)+(LOOKUP($B$18,$A$32:$A$52,F$32:F$52)*$Q$8)+(LOOKUP($B$18,$A$32:$A$52,E$32:E$52)*$R$8)+(LOOKUP($B$18,$A$32:$A$52,D$32:D$52)*$S$8)+(LOOKUP($B$18,$A$32:$A$52,C$32:C$52)*$T$8)+(LOOKUP($B$18,$A$32:$A$52,B$32:B$52)*$U$8)</f>
        <v>156450</v>
      </c>
    </row>
    <row r="6" spans="1:21" ht="12">
      <c r="A6" s="36" t="str">
        <f>$B$2&amp;" ASP ($)"</f>
        <v>Widget ASP ($)</v>
      </c>
      <c r="B6" s="38">
        <f>$B$20*B28</f>
        <v>1</v>
      </c>
      <c r="C6" s="38">
        <f>$B$20*C28</f>
        <v>0.96</v>
      </c>
      <c r="D6" s="38">
        <f>$B$20*D28</f>
        <v>0.9216</v>
      </c>
      <c r="E6" s="38">
        <f>$B$20*E28</f>
        <v>0.903168</v>
      </c>
      <c r="F6" s="38">
        <f>$B$20*F28</f>
        <v>0.8760729599999999</v>
      </c>
      <c r="G6" s="38">
        <f>$B$20*G28</f>
        <v>0.8322693119999999</v>
      </c>
      <c r="H6" s="38">
        <f>$B$20*H28</f>
        <v>0.7906558463999999</v>
      </c>
      <c r="I6" s="38">
        <f>$B$20*I28</f>
        <v>0.7511230540799998</v>
      </c>
      <c r="J6" s="38">
        <f>$B$20*J28</f>
        <v>0.7285893624575998</v>
      </c>
      <c r="K6" s="38">
        <f>$B$20*K28</f>
        <v>0.7067316815838718</v>
      </c>
      <c r="L6" s="38">
        <f>$B$20*L28</f>
        <v>0.6855297311363556</v>
      </c>
      <c r="M6" s="38">
        <f>$B$20*M28</f>
        <v>0.664963839202265</v>
      </c>
      <c r="N6" s="38">
        <f>$B$20*N28</f>
        <v>0.63</v>
      </c>
      <c r="O6" s="38">
        <f>$B$20*O28</f>
        <v>0.6</v>
      </c>
      <c r="P6" s="38">
        <f>$B$20*P28</f>
        <v>0.582</v>
      </c>
      <c r="Q6" s="38">
        <f>$B$20*Q28</f>
        <v>0.5</v>
      </c>
      <c r="R6" s="38">
        <f>$B$20*R28</f>
        <v>0.48</v>
      </c>
      <c r="S6" s="38">
        <f>$B$20*S28</f>
        <v>0.475</v>
      </c>
      <c r="T6" s="38">
        <f>$B$20*T28</f>
        <v>0.45</v>
      </c>
      <c r="U6" s="38">
        <f>$B$20*U28</f>
        <v>0.45</v>
      </c>
    </row>
    <row r="7" spans="1:21" ht="12">
      <c r="A7" s="36" t="s">
        <v>33</v>
      </c>
      <c r="B7" s="39">
        <f>B6*B5</f>
        <v>0</v>
      </c>
      <c r="C7" s="39">
        <f>C6*C5</f>
        <v>0</v>
      </c>
      <c r="D7" s="39">
        <f>D6*D5</f>
        <v>0</v>
      </c>
      <c r="E7" s="39">
        <f>E6*E5</f>
        <v>158.0544</v>
      </c>
      <c r="F7" s="39">
        <f>F6*F5</f>
        <v>613.2510719999999</v>
      </c>
      <c r="G7" s="39">
        <f>G6*G5</f>
        <v>1602.1184255999997</v>
      </c>
      <c r="H7" s="39">
        <f>H6*H5</f>
        <v>3320.7545548799994</v>
      </c>
      <c r="I7" s="39">
        <f>I6*I5</f>
        <v>5783.647516415998</v>
      </c>
      <c r="J7" s="39">
        <f>J6*J5</f>
        <v>9052.722828535678</v>
      </c>
      <c r="K7" s="39">
        <f>K6*K5</f>
        <v>12986.194649103643</v>
      </c>
      <c r="L7" s="39">
        <f>L6*L5</f>
        <v>17515.284630533886</v>
      </c>
      <c r="M7" s="39">
        <f>M6*M5</f>
        <v>22459.1536690565</v>
      </c>
      <c r="N7" s="39">
        <f>N6*N5</f>
        <v>27231.75</v>
      </c>
      <c r="O7" s="39">
        <f>O6*O5</f>
        <v>32445</v>
      </c>
      <c r="P7" s="39">
        <f>P6*P5</f>
        <v>38601.149999999994</v>
      </c>
      <c r="Q7" s="39">
        <f>Q6*Q5</f>
        <v>40075</v>
      </c>
      <c r="R7" s="39">
        <f>R6*R5</f>
        <v>45948</v>
      </c>
      <c r="S7" s="39">
        <f>S6*S5</f>
        <v>53865</v>
      </c>
      <c r="T7" s="39">
        <f>T6*T5</f>
        <v>60086.25</v>
      </c>
      <c r="U7" s="39">
        <f>U6*U5</f>
        <v>70402.5</v>
      </c>
    </row>
    <row r="8" spans="1:21" ht="12">
      <c r="A8" s="40" t="s">
        <v>34</v>
      </c>
      <c r="B8" s="41">
        <v>0</v>
      </c>
      <c r="C8" s="41">
        <v>0</v>
      </c>
      <c r="D8" s="41">
        <v>1</v>
      </c>
      <c r="E8" s="41">
        <v>2</v>
      </c>
      <c r="F8" s="41">
        <v>4</v>
      </c>
      <c r="G8" s="41">
        <v>6</v>
      </c>
      <c r="H8" s="41">
        <v>8</v>
      </c>
      <c r="I8" s="41">
        <v>9</v>
      </c>
      <c r="J8" s="41">
        <v>11</v>
      </c>
      <c r="K8" s="41">
        <v>13</v>
      </c>
      <c r="L8" s="41">
        <v>14</v>
      </c>
      <c r="M8" s="41">
        <v>16</v>
      </c>
      <c r="N8" s="41">
        <v>19</v>
      </c>
      <c r="O8" s="41">
        <v>21</v>
      </c>
      <c r="P8" s="41">
        <v>23</v>
      </c>
      <c r="Q8" s="41">
        <v>26</v>
      </c>
      <c r="R8" s="41">
        <v>31</v>
      </c>
      <c r="S8" s="41">
        <v>35</v>
      </c>
      <c r="T8" s="41">
        <v>39</v>
      </c>
      <c r="U8" s="41">
        <v>43</v>
      </c>
    </row>
    <row r="9" spans="1:21" ht="12">
      <c r="A9" s="36" t="s">
        <v>35</v>
      </c>
      <c r="B9" s="42">
        <f>B8</f>
        <v>0</v>
      </c>
      <c r="C9" s="42">
        <f>B9+C8</f>
        <v>0</v>
      </c>
      <c r="D9" s="42">
        <f>C9+D8</f>
        <v>1</v>
      </c>
      <c r="E9" s="42">
        <f>D9+E8</f>
        <v>3</v>
      </c>
      <c r="F9" s="42">
        <f>E9+F8</f>
        <v>7</v>
      </c>
      <c r="G9" s="42">
        <f>F9+G8</f>
        <v>13</v>
      </c>
      <c r="H9" s="42">
        <f>G9+H8</f>
        <v>21</v>
      </c>
      <c r="I9" s="42">
        <f>H9+I8</f>
        <v>30</v>
      </c>
      <c r="J9" s="42">
        <f>I9+J8</f>
        <v>41</v>
      </c>
      <c r="K9" s="42">
        <f>J9+K8</f>
        <v>54</v>
      </c>
      <c r="L9" s="42">
        <f>K9+L8</f>
        <v>68</v>
      </c>
      <c r="M9" s="42">
        <f>L9+M8</f>
        <v>84</v>
      </c>
      <c r="N9" s="42">
        <f>M9+N8</f>
        <v>103</v>
      </c>
      <c r="O9" s="42">
        <f>N9+O8</f>
        <v>124</v>
      </c>
      <c r="P9" s="42">
        <f>O9+P8</f>
        <v>147</v>
      </c>
      <c r="Q9" s="42">
        <f>P9+Q8</f>
        <v>173</v>
      </c>
      <c r="R9" s="42">
        <f>Q9+R8</f>
        <v>204</v>
      </c>
      <c r="S9" s="42">
        <f>R9+S8</f>
        <v>239</v>
      </c>
      <c r="T9" s="42">
        <f>S9+T8</f>
        <v>278</v>
      </c>
      <c r="U9" s="42">
        <f>T9+U8</f>
        <v>321</v>
      </c>
    </row>
    <row r="10" ht="12">
      <c r="B10" s="34"/>
    </row>
    <row r="11" spans="1:6" ht="12">
      <c r="A11" s="35" t="s">
        <v>36</v>
      </c>
      <c r="B11" s="35">
        <v>1</v>
      </c>
      <c r="C11" s="35">
        <v>2</v>
      </c>
      <c r="D11" s="35">
        <v>3</v>
      </c>
      <c r="E11" s="35">
        <v>4</v>
      </c>
      <c r="F11" s="35">
        <v>5</v>
      </c>
    </row>
    <row r="12" spans="1:6" ht="12">
      <c r="A12" s="36" t="str">
        <f>"Yearly "&amp;$B$2&amp;" Units (k)"</f>
        <v>Yearly Widget Units (k)</v>
      </c>
      <c r="B12" s="43">
        <f>SUM(B5:E5)</f>
        <v>175</v>
      </c>
      <c r="C12" s="44">
        <f>SUM(F5:I5)</f>
        <v>14525</v>
      </c>
      <c r="D12" s="44">
        <f>SUM(J5:M5)</f>
        <v>90125</v>
      </c>
      <c r="E12" s="44">
        <f>SUM(N5:Q5)</f>
        <v>243775</v>
      </c>
      <c r="F12" s="44">
        <f>SUM(R5:U5)</f>
        <v>499100</v>
      </c>
    </row>
    <row r="13" spans="1:21" ht="12">
      <c r="A13" s="36" t="str">
        <f>"Yearly "&amp;$B$2&amp;" ASP ($)"</f>
        <v>Yearly Widget ASP ($)</v>
      </c>
      <c r="B13" s="38">
        <f>IF(B12&lt;=0,AVERAGE(B6:E6),SUM(B7:E7)/B12)</f>
        <v>0.903168</v>
      </c>
      <c r="C13" s="38">
        <f>IF(C12&lt;=0,AVERAGE(F6:I6),SUM(F7:I7)/C12)</f>
        <v>0.7793302284954214</v>
      </c>
      <c r="D13" s="38">
        <f>IF(D12&lt;=0,AVERAGE(J6:M6),SUM(J7:M7)/D12)</f>
        <v>0.6880816175004683</v>
      </c>
      <c r="E13" s="38">
        <f>IF(E12&lt;=0,AVERAGE(N6:Q6),SUM(N7:Q7)/E12)</f>
        <v>0.567543431442929</v>
      </c>
      <c r="F13" s="38">
        <f>IF(F12&lt;=0,AVERAGE(R6:U6),SUM(R7:U7)/F12)</f>
        <v>0.46143408134642355</v>
      </c>
      <c r="H13" s="42" t="s">
        <v>37</v>
      </c>
      <c r="I13" s="42">
        <f>SUM(B8:U8)</f>
        <v>321</v>
      </c>
      <c r="M13" s="45"/>
      <c r="Q13" s="45"/>
      <c r="U13" s="45"/>
    </row>
    <row r="14" spans="1:21" ht="12">
      <c r="A14" s="36" t="s">
        <v>38</v>
      </c>
      <c r="B14" s="43">
        <f>SUM(B7:E7)</f>
        <v>158.0544</v>
      </c>
      <c r="C14" s="44">
        <f>SUM(F7:I7)</f>
        <v>11319.771568895996</v>
      </c>
      <c r="D14" s="44">
        <f>SUM(J7:M7)</f>
        <v>62013.355777229706</v>
      </c>
      <c r="E14" s="44">
        <f>SUM(N7:Q7)</f>
        <v>138352.9</v>
      </c>
      <c r="F14" s="44">
        <f>SUM(R7:U7)</f>
        <v>230301.75</v>
      </c>
      <c r="I14" s="45"/>
      <c r="M14" s="45"/>
      <c r="Q14" s="45"/>
      <c r="U14" s="45"/>
    </row>
    <row r="15" spans="1:21" ht="12">
      <c r="A15" s="36" t="s">
        <v>39</v>
      </c>
      <c r="B15" s="43">
        <f>E9</f>
        <v>3</v>
      </c>
      <c r="C15" s="44">
        <f>I9</f>
        <v>30</v>
      </c>
      <c r="D15" s="44">
        <f>M9</f>
        <v>84</v>
      </c>
      <c r="E15" s="44">
        <f>Q9</f>
        <v>173</v>
      </c>
      <c r="F15" s="44">
        <f>U9</f>
        <v>321</v>
      </c>
      <c r="I15" s="45"/>
      <c r="M15" s="45"/>
      <c r="Q15" s="45"/>
      <c r="U15" s="45"/>
    </row>
    <row r="16" spans="2:21" ht="12">
      <c r="B16" s="46"/>
      <c r="C16" s="47"/>
      <c r="D16" s="47"/>
      <c r="E16" s="48"/>
      <c r="F16" s="47"/>
      <c r="I16" s="45" t="s">
        <v>40</v>
      </c>
      <c r="M16" s="45"/>
      <c r="Q16" s="45"/>
      <c r="U16" s="45"/>
    </row>
    <row r="17" spans="1:9" ht="12">
      <c r="A17" t="str">
        <f>$B$2&amp;"s"&amp;" per win/qtr total (k)"</f>
        <v>Widgets per win/qtr total (k)</v>
      </c>
      <c r="B17" s="49">
        <v>700</v>
      </c>
      <c r="C17" t="str">
        <f>"&lt;- "&amp;$B$2&amp;"s"&amp;" per quarter for the win duration in 1000's "</f>
        <v>&lt;- Widgets per quarter for the win duration in 1000's </v>
      </c>
      <c r="F17" s="47"/>
      <c r="G17" s="50"/>
      <c r="I17" t="s">
        <v>41</v>
      </c>
    </row>
    <row r="18" spans="1:9" ht="13.5" customHeight="1">
      <c r="A18" t="str">
        <f>"Win to 1st "&amp;$B$2&amp;"s (Qtrs)"</f>
        <v>Win to 1st Widgets (Qtrs)</v>
      </c>
      <c r="B18" s="51">
        <v>1</v>
      </c>
      <c r="C18" t="str">
        <f>"&lt;- How long it takes from order to ship"</f>
        <v>&lt;- How long it takes from order to ship</v>
      </c>
      <c r="I18" t="s">
        <v>42</v>
      </c>
    </row>
    <row r="19" spans="1:9" ht="13.5" customHeight="1">
      <c r="A19" t="s">
        <v>43</v>
      </c>
      <c r="B19" s="51">
        <v>25</v>
      </c>
      <c r="C19" t="str">
        <f>"&lt;- How many quarters the win lasts"</f>
        <v>&lt;- How many quarters the win lasts</v>
      </c>
      <c r="I19" t="s">
        <v>44</v>
      </c>
    </row>
    <row r="20" spans="1:9" ht="12">
      <c r="A20" t="str">
        <f>"Starting "&amp;$B$2&amp;" ASP ($)"</f>
        <v>Starting Widget ASP ($)</v>
      </c>
      <c r="B20" s="52">
        <v>1</v>
      </c>
      <c r="C20" t="str">
        <f>"&lt;- Your initial price. It declines based on the model below"</f>
        <v>&lt;- Your initial price. It declines based on the model below</v>
      </c>
      <c r="I20" t="s">
        <v>45</v>
      </c>
    </row>
    <row r="23" ht="12">
      <c r="A23" s="53" t="str">
        <f>B2&amp;" Units Model"</f>
        <v>Widget Units Model</v>
      </c>
    </row>
    <row r="24" spans="1:21" ht="12">
      <c r="A24" s="54" t="s">
        <v>46</v>
      </c>
      <c r="B24" s="52">
        <v>0.25</v>
      </c>
      <c r="C24" s="52">
        <v>0.5</v>
      </c>
      <c r="D24" s="52">
        <v>0.75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</row>
    <row r="25" spans="1:21" ht="12">
      <c r="A25" s="55" t="s">
        <v>47</v>
      </c>
      <c r="B25" s="56">
        <f>IF($B$19&gt;=B31,B24,0)</f>
        <v>0.25</v>
      </c>
      <c r="C25" s="56">
        <f>IF($B$19&gt;=C31,C24,0)</f>
        <v>0.5</v>
      </c>
      <c r="D25" s="56">
        <f>IF($B$19&gt;=D31,D24,0)</f>
        <v>0.75</v>
      </c>
      <c r="E25" s="56">
        <f>IF($B$19&gt;=E31,E24,0)</f>
        <v>1</v>
      </c>
      <c r="F25" s="56">
        <f>IF($B$19&gt;=F31,F24,0)</f>
        <v>1</v>
      </c>
      <c r="G25" s="56">
        <f>IF($B$19&gt;=G31,G24,0)</f>
        <v>1</v>
      </c>
      <c r="H25" s="56">
        <f>IF($B$19&gt;=H31,H24,0)</f>
        <v>1</v>
      </c>
      <c r="I25" s="56">
        <f>IF($B$19&gt;=I31,I24,0)</f>
        <v>1</v>
      </c>
      <c r="J25" s="56">
        <f>IF($B$19&gt;=J31,J24,0)</f>
        <v>1</v>
      </c>
      <c r="K25" s="56">
        <f>IF($B$19&gt;=K31,K24,0)</f>
        <v>1</v>
      </c>
      <c r="L25" s="56">
        <f>IF($B$19&gt;=L31,L24,0)</f>
        <v>1</v>
      </c>
      <c r="M25" s="56">
        <f>IF($B$19&gt;=M31,M24,0)</f>
        <v>1</v>
      </c>
      <c r="N25" s="56">
        <f>IF($B$19&gt;=N31,N24,0)</f>
        <v>1</v>
      </c>
      <c r="O25" s="56">
        <f>IF($B$19&gt;=O31,O24,0)</f>
        <v>1</v>
      </c>
      <c r="P25" s="56">
        <f>IF($B$19&gt;=P31,P24,0)</f>
        <v>1</v>
      </c>
      <c r="Q25" s="56">
        <f>IF($B$19&gt;=Q31,Q24,0)</f>
        <v>1</v>
      </c>
      <c r="R25" s="56">
        <f>IF($B$19&gt;=R31,R24,0)</f>
        <v>1</v>
      </c>
      <c r="S25" s="56">
        <f>IF($B$19&gt;=S31,S24,0)</f>
        <v>1</v>
      </c>
      <c r="T25" s="56">
        <f>IF($B$19&gt;=T31,T24,0)</f>
        <v>1</v>
      </c>
      <c r="U25" s="56">
        <f>IF($B$19&gt;=U31,U24,0)</f>
        <v>1</v>
      </c>
    </row>
    <row r="26" spans="2:21" ht="1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ht="12">
      <c r="A27" s="53" t="str">
        <f>B2&amp;" ASP Model"</f>
        <v>Widget ASP Model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2">
      <c r="A28" s="54" t="s">
        <v>48</v>
      </c>
      <c r="B28" s="52">
        <v>1</v>
      </c>
      <c r="C28" s="52">
        <f>B28*0.96</f>
        <v>0.96</v>
      </c>
      <c r="D28" s="52">
        <f>C28*0.96</f>
        <v>0.9216</v>
      </c>
      <c r="E28" s="52">
        <f>D28*0.98</f>
        <v>0.903168</v>
      </c>
      <c r="F28" s="52">
        <f>E28*0.97</f>
        <v>0.8760729599999999</v>
      </c>
      <c r="G28" s="52">
        <f>F28*0.95</f>
        <v>0.8322693119999999</v>
      </c>
      <c r="H28" s="52">
        <f>G28*0.95</f>
        <v>0.7906558463999999</v>
      </c>
      <c r="I28" s="52">
        <f>H28*0.95</f>
        <v>0.7511230540799998</v>
      </c>
      <c r="J28" s="52">
        <f>I28*0.97</f>
        <v>0.7285893624575998</v>
      </c>
      <c r="K28" s="52">
        <f>J28*0.97</f>
        <v>0.7067316815838718</v>
      </c>
      <c r="L28" s="52">
        <f>K28*0.97</f>
        <v>0.6855297311363556</v>
      </c>
      <c r="M28" s="52">
        <f>L28*0.97</f>
        <v>0.664963839202265</v>
      </c>
      <c r="N28" s="52">
        <v>0.63</v>
      </c>
      <c r="O28" s="52">
        <v>0.6</v>
      </c>
      <c r="P28" s="52">
        <f>O28*0.97</f>
        <v>0.582</v>
      </c>
      <c r="Q28" s="52">
        <v>0.5</v>
      </c>
      <c r="R28" s="52">
        <v>0.48</v>
      </c>
      <c r="S28" s="52">
        <v>0.475</v>
      </c>
      <c r="T28" s="52">
        <v>0.45</v>
      </c>
      <c r="U28" s="52">
        <v>0.45</v>
      </c>
    </row>
    <row r="29" spans="1:21" ht="12">
      <c r="A29" s="5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2:21" ht="12">
      <c r="B30" s="57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ht="12">
      <c r="A31" s="34" t="s">
        <v>50</v>
      </c>
      <c r="B31" s="58">
        <v>1</v>
      </c>
      <c r="C31" s="58">
        <f>B31+1</f>
        <v>2</v>
      </c>
      <c r="D31" s="58">
        <f>C31+1</f>
        <v>3</v>
      </c>
      <c r="E31" s="58">
        <f>D31+1</f>
        <v>4</v>
      </c>
      <c r="F31" s="58">
        <f>E31+1</f>
        <v>5</v>
      </c>
      <c r="G31" s="58">
        <f>F31+1</f>
        <v>6</v>
      </c>
      <c r="H31" s="58">
        <f>G31+1</f>
        <v>7</v>
      </c>
      <c r="I31" s="58">
        <f>H31+1</f>
        <v>8</v>
      </c>
      <c r="J31" s="58">
        <f>I31+1</f>
        <v>9</v>
      </c>
      <c r="K31" s="58">
        <f>J31+1</f>
        <v>10</v>
      </c>
      <c r="L31" s="58">
        <f>K31+1</f>
        <v>11</v>
      </c>
      <c r="M31" s="58">
        <f>L31+1</f>
        <v>12</v>
      </c>
      <c r="N31" s="58">
        <f>M31+1</f>
        <v>13</v>
      </c>
      <c r="O31" s="58">
        <f>N31+1</f>
        <v>14</v>
      </c>
      <c r="P31" s="58">
        <f>O31+1</f>
        <v>15</v>
      </c>
      <c r="Q31" s="58">
        <f>P31+1</f>
        <v>16</v>
      </c>
      <c r="R31" s="58">
        <f>Q31+1</f>
        <v>17</v>
      </c>
      <c r="S31" s="58">
        <f>R31+1</f>
        <v>18</v>
      </c>
      <c r="T31" s="58">
        <f>S31+1</f>
        <v>19</v>
      </c>
      <c r="U31" s="58">
        <f>T31+1</f>
        <v>20</v>
      </c>
    </row>
    <row r="32" spans="1:22" ht="12">
      <c r="A32">
        <v>0</v>
      </c>
      <c r="B32" s="59">
        <f>$B$17*B$25</f>
        <v>175</v>
      </c>
      <c r="C32" s="59">
        <f>$B$17*C$25</f>
        <v>350</v>
      </c>
      <c r="D32" s="59">
        <f>$B$17*D$25</f>
        <v>525</v>
      </c>
      <c r="E32" s="59">
        <f>$B$17*E$25</f>
        <v>700</v>
      </c>
      <c r="F32" s="59">
        <f>$B$17*F$25</f>
        <v>700</v>
      </c>
      <c r="G32" s="59">
        <f>$B$17*G$25</f>
        <v>700</v>
      </c>
      <c r="H32" s="59">
        <f>$B$17*H$25</f>
        <v>700</v>
      </c>
      <c r="I32" s="59">
        <f>$B$17*I$25</f>
        <v>700</v>
      </c>
      <c r="J32" s="59">
        <f>$B$17*J$25</f>
        <v>700</v>
      </c>
      <c r="K32" s="59">
        <f>$B$17*K$25</f>
        <v>700</v>
      </c>
      <c r="L32" s="59">
        <f>$B$17*L$25</f>
        <v>700</v>
      </c>
      <c r="M32" s="59">
        <f>$B$17*M$25</f>
        <v>700</v>
      </c>
      <c r="N32" s="59">
        <f>$B$17*N$25</f>
        <v>700</v>
      </c>
      <c r="O32" s="59">
        <f>$B$17*O$25</f>
        <v>700</v>
      </c>
      <c r="P32" s="59">
        <f>$B$17*P$25</f>
        <v>700</v>
      </c>
      <c r="Q32" s="59">
        <f>$B$17*Q$25</f>
        <v>700</v>
      </c>
      <c r="R32" s="59">
        <f>$B$17*R$25</f>
        <v>700</v>
      </c>
      <c r="S32" s="59">
        <f>$B$17*S$25</f>
        <v>700</v>
      </c>
      <c r="T32" s="59">
        <f>$B$17*T$25</f>
        <v>700</v>
      </c>
      <c r="U32" s="59">
        <f>$B$17*U$25</f>
        <v>700</v>
      </c>
      <c r="V32" s="59"/>
    </row>
    <row r="33" spans="1:22" ht="12">
      <c r="A33" s="50">
        <f>A32+1</f>
        <v>1</v>
      </c>
      <c r="B33" s="34">
        <v>0</v>
      </c>
      <c r="C33" s="59">
        <f>B32</f>
        <v>175</v>
      </c>
      <c r="D33" s="59">
        <f>C32</f>
        <v>350</v>
      </c>
      <c r="E33" s="59">
        <f>D32</f>
        <v>525</v>
      </c>
      <c r="F33" s="59">
        <f>E32</f>
        <v>700</v>
      </c>
      <c r="G33" s="59">
        <f>F32</f>
        <v>700</v>
      </c>
      <c r="H33" s="59">
        <f>G32</f>
        <v>700</v>
      </c>
      <c r="I33" s="59">
        <f>H32</f>
        <v>700</v>
      </c>
      <c r="J33" s="59">
        <f>I32</f>
        <v>700</v>
      </c>
      <c r="K33" s="59">
        <f>J32</f>
        <v>700</v>
      </c>
      <c r="L33" s="59">
        <f>K32</f>
        <v>700</v>
      </c>
      <c r="M33" s="59">
        <f>L32</f>
        <v>700</v>
      </c>
      <c r="N33" s="59">
        <f>M32</f>
        <v>700</v>
      </c>
      <c r="O33" s="59">
        <f>N32</f>
        <v>700</v>
      </c>
      <c r="P33" s="59">
        <f>O32</f>
        <v>700</v>
      </c>
      <c r="Q33" s="59">
        <f>P32</f>
        <v>700</v>
      </c>
      <c r="R33" s="59">
        <f>Q32</f>
        <v>700</v>
      </c>
      <c r="S33" s="59">
        <f>R32</f>
        <v>700</v>
      </c>
      <c r="T33" s="59">
        <f>S32</f>
        <v>700</v>
      </c>
      <c r="U33" s="59">
        <f>T32</f>
        <v>700</v>
      </c>
      <c r="V33" s="59"/>
    </row>
    <row r="34" spans="1:22" ht="12">
      <c r="A34" s="50">
        <f>A33+1</f>
        <v>2</v>
      </c>
      <c r="B34" s="34">
        <v>0</v>
      </c>
      <c r="C34" s="34">
        <v>0</v>
      </c>
      <c r="D34" s="59">
        <f>C33</f>
        <v>175</v>
      </c>
      <c r="E34" s="59">
        <f>D33</f>
        <v>350</v>
      </c>
      <c r="F34" s="59">
        <f>E33</f>
        <v>525</v>
      </c>
      <c r="G34" s="59">
        <f>F33</f>
        <v>700</v>
      </c>
      <c r="H34" s="59">
        <f>G33</f>
        <v>700</v>
      </c>
      <c r="I34" s="59">
        <f>H33</f>
        <v>700</v>
      </c>
      <c r="J34" s="59">
        <f>I33</f>
        <v>700</v>
      </c>
      <c r="K34" s="59">
        <f>J33</f>
        <v>700</v>
      </c>
      <c r="L34" s="59">
        <f>K33</f>
        <v>700</v>
      </c>
      <c r="M34" s="59">
        <f>L33</f>
        <v>700</v>
      </c>
      <c r="N34" s="59">
        <f>M33</f>
        <v>700</v>
      </c>
      <c r="O34" s="59">
        <f>N33</f>
        <v>700</v>
      </c>
      <c r="P34" s="59">
        <f>O33</f>
        <v>700</v>
      </c>
      <c r="Q34" s="59">
        <f>P33</f>
        <v>700</v>
      </c>
      <c r="R34" s="59">
        <f>Q33</f>
        <v>700</v>
      </c>
      <c r="S34" s="59">
        <f>R33</f>
        <v>700</v>
      </c>
      <c r="T34" s="59">
        <f>S33</f>
        <v>700</v>
      </c>
      <c r="U34" s="59">
        <f>T33</f>
        <v>700</v>
      </c>
      <c r="V34" s="59"/>
    </row>
    <row r="35" spans="1:22" ht="12">
      <c r="A35" s="50">
        <f>A34+1</f>
        <v>3</v>
      </c>
      <c r="B35" s="34">
        <v>0</v>
      </c>
      <c r="C35" s="34">
        <v>0</v>
      </c>
      <c r="D35" s="34">
        <v>0</v>
      </c>
      <c r="E35" s="59">
        <f>D34</f>
        <v>175</v>
      </c>
      <c r="F35" s="59">
        <f>E34</f>
        <v>350</v>
      </c>
      <c r="G35" s="59">
        <f>F34</f>
        <v>525</v>
      </c>
      <c r="H35" s="59">
        <f>G34</f>
        <v>700</v>
      </c>
      <c r="I35" s="59">
        <f>H34</f>
        <v>700</v>
      </c>
      <c r="J35" s="59">
        <f>I34</f>
        <v>700</v>
      </c>
      <c r="K35" s="59">
        <f>J34</f>
        <v>700</v>
      </c>
      <c r="L35" s="59">
        <f>K34</f>
        <v>700</v>
      </c>
      <c r="M35" s="59">
        <f>L34</f>
        <v>700</v>
      </c>
      <c r="N35" s="59">
        <f>M34</f>
        <v>700</v>
      </c>
      <c r="O35" s="59">
        <f>N34</f>
        <v>700</v>
      </c>
      <c r="P35" s="59">
        <f>O34</f>
        <v>700</v>
      </c>
      <c r="Q35" s="59">
        <f>P34</f>
        <v>700</v>
      </c>
      <c r="R35" s="59">
        <f>Q34</f>
        <v>700</v>
      </c>
      <c r="S35" s="59">
        <f>R34</f>
        <v>700</v>
      </c>
      <c r="T35" s="59">
        <f>S34</f>
        <v>700</v>
      </c>
      <c r="U35" s="59">
        <f>T34</f>
        <v>700</v>
      </c>
      <c r="V35" s="59"/>
    </row>
    <row r="36" spans="1:22" ht="12">
      <c r="A36" s="50">
        <f>A35+1</f>
        <v>4</v>
      </c>
      <c r="B36" s="34">
        <v>0</v>
      </c>
      <c r="C36" s="34">
        <v>0</v>
      </c>
      <c r="D36" s="34">
        <v>0</v>
      </c>
      <c r="E36" s="34">
        <v>0</v>
      </c>
      <c r="F36" s="59">
        <f>E35</f>
        <v>175</v>
      </c>
      <c r="G36" s="59">
        <f>F35</f>
        <v>350</v>
      </c>
      <c r="H36" s="59">
        <f>G35</f>
        <v>525</v>
      </c>
      <c r="I36" s="59">
        <f>H35</f>
        <v>700</v>
      </c>
      <c r="J36" s="59">
        <f>I35</f>
        <v>700</v>
      </c>
      <c r="K36" s="59">
        <f>J35</f>
        <v>700</v>
      </c>
      <c r="L36" s="59">
        <f>K35</f>
        <v>700</v>
      </c>
      <c r="M36" s="59">
        <f>L35</f>
        <v>700</v>
      </c>
      <c r="N36" s="59">
        <f>M35</f>
        <v>700</v>
      </c>
      <c r="O36" s="59">
        <f>N35</f>
        <v>700</v>
      </c>
      <c r="P36" s="59">
        <f>O35</f>
        <v>700</v>
      </c>
      <c r="Q36" s="59">
        <f>P35</f>
        <v>700</v>
      </c>
      <c r="R36" s="59">
        <f>Q35</f>
        <v>700</v>
      </c>
      <c r="S36" s="59">
        <f>R35</f>
        <v>700</v>
      </c>
      <c r="T36" s="59">
        <f>S35</f>
        <v>700</v>
      </c>
      <c r="U36" s="59">
        <f>T35</f>
        <v>700</v>
      </c>
      <c r="V36" s="59"/>
    </row>
    <row r="37" spans="1:22" ht="12">
      <c r="A37" s="50">
        <f>A36+1</f>
        <v>5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59">
        <f>F36</f>
        <v>175</v>
      </c>
      <c r="H37" s="59">
        <f>G36</f>
        <v>350</v>
      </c>
      <c r="I37" s="59">
        <f>H36</f>
        <v>525</v>
      </c>
      <c r="J37" s="59">
        <f>I36</f>
        <v>700</v>
      </c>
      <c r="K37" s="59">
        <f>J36</f>
        <v>700</v>
      </c>
      <c r="L37" s="59">
        <f>K36</f>
        <v>700</v>
      </c>
      <c r="M37" s="59">
        <f>L36</f>
        <v>700</v>
      </c>
      <c r="N37" s="59">
        <f>M36</f>
        <v>700</v>
      </c>
      <c r="O37" s="59">
        <f>N36</f>
        <v>700</v>
      </c>
      <c r="P37" s="59">
        <f>O36</f>
        <v>700</v>
      </c>
      <c r="Q37" s="59">
        <f>P36</f>
        <v>700</v>
      </c>
      <c r="R37" s="59">
        <f>Q36</f>
        <v>700</v>
      </c>
      <c r="S37" s="59">
        <f>R36</f>
        <v>700</v>
      </c>
      <c r="T37" s="59">
        <f>S36</f>
        <v>700</v>
      </c>
      <c r="U37" s="59">
        <f>T36</f>
        <v>700</v>
      </c>
      <c r="V37" s="59"/>
    </row>
    <row r="38" spans="1:22" ht="12">
      <c r="A38" s="50">
        <f>A37+1</f>
        <v>6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46">
        <f>G37</f>
        <v>175</v>
      </c>
      <c r="I38" s="46">
        <f>H37</f>
        <v>350</v>
      </c>
      <c r="J38" s="46">
        <f>I37</f>
        <v>525</v>
      </c>
      <c r="K38" s="46">
        <f>J37</f>
        <v>700</v>
      </c>
      <c r="L38" s="46">
        <f>K37</f>
        <v>700</v>
      </c>
      <c r="M38" s="46">
        <f>L37</f>
        <v>700</v>
      </c>
      <c r="N38" s="46">
        <f>M37</f>
        <v>700</v>
      </c>
      <c r="O38" s="46">
        <f>N37</f>
        <v>700</v>
      </c>
      <c r="P38" s="46">
        <f>O37</f>
        <v>700</v>
      </c>
      <c r="Q38" s="46">
        <f>P37</f>
        <v>700</v>
      </c>
      <c r="R38" s="46">
        <f>Q37</f>
        <v>700</v>
      </c>
      <c r="S38" s="46">
        <f>R37</f>
        <v>700</v>
      </c>
      <c r="T38" s="46">
        <f>S37</f>
        <v>700</v>
      </c>
      <c r="U38" s="46">
        <f>T37</f>
        <v>700</v>
      </c>
      <c r="V38" s="59"/>
    </row>
    <row r="39" spans="1:22" ht="12">
      <c r="A39" s="50">
        <f>A38+1</f>
        <v>7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46">
        <f>H38</f>
        <v>175</v>
      </c>
      <c r="J39" s="46">
        <f>I38</f>
        <v>350</v>
      </c>
      <c r="K39" s="46">
        <f>J38</f>
        <v>525</v>
      </c>
      <c r="L39" s="46">
        <f>K38</f>
        <v>700</v>
      </c>
      <c r="M39" s="46">
        <f>L38</f>
        <v>700</v>
      </c>
      <c r="N39" s="46">
        <f>M38</f>
        <v>700</v>
      </c>
      <c r="O39" s="46">
        <f>N38</f>
        <v>700</v>
      </c>
      <c r="P39" s="46">
        <f>O38</f>
        <v>700</v>
      </c>
      <c r="Q39" s="46">
        <f>P38</f>
        <v>700</v>
      </c>
      <c r="R39" s="46">
        <f>Q38</f>
        <v>700</v>
      </c>
      <c r="S39" s="46">
        <f>R38</f>
        <v>700</v>
      </c>
      <c r="T39" s="46">
        <f>S38</f>
        <v>700</v>
      </c>
      <c r="U39" s="46">
        <f>T38</f>
        <v>700</v>
      </c>
      <c r="V39" s="59"/>
    </row>
    <row r="40" spans="1:22" ht="12">
      <c r="A40" s="50">
        <f>A39+1</f>
        <v>8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46">
        <f>I39</f>
        <v>175</v>
      </c>
      <c r="K40" s="46">
        <f>J39</f>
        <v>350</v>
      </c>
      <c r="L40" s="46">
        <f>K39</f>
        <v>525</v>
      </c>
      <c r="M40" s="46">
        <f>L39</f>
        <v>700</v>
      </c>
      <c r="N40" s="46">
        <f>M39</f>
        <v>700</v>
      </c>
      <c r="O40" s="46">
        <f>N39</f>
        <v>700</v>
      </c>
      <c r="P40" s="46">
        <f>O39</f>
        <v>700</v>
      </c>
      <c r="Q40" s="46">
        <f>P39</f>
        <v>700</v>
      </c>
      <c r="R40" s="46">
        <f>Q39</f>
        <v>700</v>
      </c>
      <c r="S40" s="46">
        <f>R39</f>
        <v>700</v>
      </c>
      <c r="T40" s="46">
        <f>S39</f>
        <v>700</v>
      </c>
      <c r="U40" s="46">
        <f>T39</f>
        <v>700</v>
      </c>
      <c r="V40" s="59"/>
    </row>
    <row r="41" spans="1:22" ht="12">
      <c r="A41" s="50">
        <f>A40+1</f>
        <v>9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46">
        <f>J40</f>
        <v>175</v>
      </c>
      <c r="L41" s="46">
        <f>K40</f>
        <v>350</v>
      </c>
      <c r="M41" s="46">
        <f>L40</f>
        <v>525</v>
      </c>
      <c r="N41" s="46">
        <f>M40</f>
        <v>700</v>
      </c>
      <c r="O41" s="46">
        <f>N40</f>
        <v>700</v>
      </c>
      <c r="P41" s="46">
        <f>O40</f>
        <v>700</v>
      </c>
      <c r="Q41" s="46">
        <f>P40</f>
        <v>700</v>
      </c>
      <c r="R41" s="46">
        <f>Q40</f>
        <v>700</v>
      </c>
      <c r="S41" s="46">
        <f>R40</f>
        <v>700</v>
      </c>
      <c r="T41" s="46">
        <f>S40</f>
        <v>700</v>
      </c>
      <c r="U41" s="46">
        <f>T40</f>
        <v>700</v>
      </c>
      <c r="V41" s="59"/>
    </row>
    <row r="42" spans="1:22" ht="12">
      <c r="A42" s="50">
        <f>A41+1</f>
        <v>10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46">
        <f>K41</f>
        <v>175</v>
      </c>
      <c r="M42" s="46">
        <f>L41</f>
        <v>350</v>
      </c>
      <c r="N42" s="46">
        <f>M41</f>
        <v>525</v>
      </c>
      <c r="O42" s="46">
        <f>N41</f>
        <v>700</v>
      </c>
      <c r="P42" s="46">
        <f>O41</f>
        <v>700</v>
      </c>
      <c r="Q42" s="46">
        <f>P41</f>
        <v>700</v>
      </c>
      <c r="R42" s="46">
        <f>Q41</f>
        <v>700</v>
      </c>
      <c r="S42" s="46">
        <f>R41</f>
        <v>700</v>
      </c>
      <c r="T42" s="46">
        <f>S41</f>
        <v>700</v>
      </c>
      <c r="U42" s="46">
        <f>T41</f>
        <v>700</v>
      </c>
      <c r="V42" s="59"/>
    </row>
    <row r="43" spans="1:22" ht="12">
      <c r="A43" s="50">
        <f>A42+1</f>
        <v>11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46">
        <f>L42</f>
        <v>175</v>
      </c>
      <c r="N43" s="46">
        <f>M42</f>
        <v>350</v>
      </c>
      <c r="O43" s="46">
        <f>N42</f>
        <v>525</v>
      </c>
      <c r="P43" s="46">
        <f>O42</f>
        <v>700</v>
      </c>
      <c r="Q43" s="46">
        <f>P42</f>
        <v>700</v>
      </c>
      <c r="R43" s="46">
        <f>Q42</f>
        <v>700</v>
      </c>
      <c r="S43" s="46">
        <f>R42</f>
        <v>700</v>
      </c>
      <c r="T43" s="46">
        <f>S42</f>
        <v>700</v>
      </c>
      <c r="U43" s="46">
        <f>T42</f>
        <v>700</v>
      </c>
      <c r="V43" s="59"/>
    </row>
    <row r="44" spans="1:22" ht="12">
      <c r="A44" s="50">
        <f>A43+1</f>
        <v>12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46">
        <f>M43</f>
        <v>175</v>
      </c>
      <c r="O44" s="46">
        <f>N43</f>
        <v>350</v>
      </c>
      <c r="P44" s="46">
        <f>O43</f>
        <v>525</v>
      </c>
      <c r="Q44" s="46">
        <f>P43</f>
        <v>700</v>
      </c>
      <c r="R44" s="46">
        <f>Q43</f>
        <v>700</v>
      </c>
      <c r="S44" s="46">
        <f>R43</f>
        <v>700</v>
      </c>
      <c r="T44" s="46">
        <f>S43</f>
        <v>700</v>
      </c>
      <c r="U44" s="46">
        <f>T43</f>
        <v>700</v>
      </c>
      <c r="V44" s="59"/>
    </row>
    <row r="45" spans="1:22" ht="12">
      <c r="A45" s="50">
        <f>A44+1</f>
        <v>13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46">
        <f>N44</f>
        <v>175</v>
      </c>
      <c r="P45" s="46">
        <f>O44</f>
        <v>350</v>
      </c>
      <c r="Q45" s="46">
        <f>P44</f>
        <v>525</v>
      </c>
      <c r="R45" s="46">
        <f>Q44</f>
        <v>700</v>
      </c>
      <c r="S45" s="46">
        <f>R44</f>
        <v>700</v>
      </c>
      <c r="T45" s="46">
        <f>S44</f>
        <v>700</v>
      </c>
      <c r="U45" s="46">
        <f>T44</f>
        <v>700</v>
      </c>
      <c r="V45" s="59"/>
    </row>
    <row r="46" spans="1:22" ht="12">
      <c r="A46" s="50">
        <f>A45+1</f>
        <v>14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46">
        <f>O45</f>
        <v>175</v>
      </c>
      <c r="Q46" s="46">
        <f>P45</f>
        <v>350</v>
      </c>
      <c r="R46" s="46">
        <f>Q45</f>
        <v>525</v>
      </c>
      <c r="S46" s="46">
        <f>R45</f>
        <v>700</v>
      </c>
      <c r="T46" s="46">
        <f>S45</f>
        <v>700</v>
      </c>
      <c r="U46" s="46">
        <f>T45</f>
        <v>700</v>
      </c>
      <c r="V46" s="59"/>
    </row>
    <row r="47" spans="1:22" ht="12">
      <c r="A47" s="50">
        <f>A46+1</f>
        <v>15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46">
        <f>P46</f>
        <v>175</v>
      </c>
      <c r="R47" s="46">
        <f>Q46</f>
        <v>350</v>
      </c>
      <c r="S47" s="46">
        <f>R46</f>
        <v>525</v>
      </c>
      <c r="T47" s="46">
        <f>S46</f>
        <v>700</v>
      </c>
      <c r="U47" s="46">
        <f>T46</f>
        <v>700</v>
      </c>
      <c r="V47" s="59"/>
    </row>
    <row r="48" spans="1:22" ht="12">
      <c r="A48" s="50">
        <f>A47+1</f>
        <v>16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46">
        <f>Q47</f>
        <v>175</v>
      </c>
      <c r="S48" s="46">
        <f>R47</f>
        <v>350</v>
      </c>
      <c r="T48" s="46">
        <f>S47</f>
        <v>525</v>
      </c>
      <c r="U48" s="46">
        <f>T47</f>
        <v>700</v>
      </c>
      <c r="V48" s="59"/>
    </row>
    <row r="49" spans="1:22" ht="12">
      <c r="A49" s="50">
        <f>A48+1</f>
        <v>17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46">
        <f>R48</f>
        <v>175</v>
      </c>
      <c r="T49" s="46">
        <f>S48</f>
        <v>350</v>
      </c>
      <c r="U49" s="46">
        <f>T48</f>
        <v>525</v>
      </c>
      <c r="V49" s="59"/>
    </row>
    <row r="50" spans="1:22" ht="12">
      <c r="A50" s="50">
        <f>A49+1</f>
        <v>18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6">
        <f>S49</f>
        <v>175</v>
      </c>
      <c r="U50" s="46">
        <f>T49</f>
        <v>350</v>
      </c>
      <c r="V50" s="59"/>
    </row>
    <row r="51" spans="1:22" ht="12">
      <c r="A51" s="50">
        <f>A50+1</f>
        <v>19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46">
        <f>T50</f>
        <v>175</v>
      </c>
      <c r="V51" s="59"/>
    </row>
    <row r="52" spans="1:22" ht="12">
      <c r="A52" s="50">
        <f>A51+1</f>
        <v>20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59"/>
    </row>
    <row r="56" spans="2:21" ht="12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2:21" ht="12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2:21" ht="12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2:21" ht="12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2:21" ht="12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2:21" ht="12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2:21" ht="12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2:21" ht="12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2:21" ht="12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2:21" ht="12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2:21" ht="1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2:21" ht="1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2:21" ht="12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2:21" ht="12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2:21" ht="12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2:21" ht="12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2:21" ht="12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2:21" ht="12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2:21" ht="12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2:21" ht="12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2:21" ht="12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9:21" ht="12">
      <c r="S77" s="34"/>
      <c r="T77" s="34"/>
      <c r="U77" s="3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7"/>
  <sheetViews>
    <sheetView workbookViewId="0" topLeftCell="A1">
      <pane xSplit="1" topLeftCell="B1" activePane="topRight" state="frozen"/>
      <selection pane="topLeft" activeCell="A1" sqref="A1"/>
      <selection pane="topRight" activeCell="J20" sqref="J20"/>
    </sheetView>
  </sheetViews>
  <sheetFormatPr defaultColWidth="12.57421875" defaultRowHeight="12.75"/>
  <cols>
    <col min="1" max="1" width="26.140625" style="0" customWidth="1"/>
    <col min="2" max="16384" width="11.7109375" style="0" customWidth="1"/>
  </cols>
  <sheetData>
    <row r="2" ht="12">
      <c r="A2" t="s">
        <v>51</v>
      </c>
    </row>
    <row r="4" spans="1:29" ht="12">
      <c r="A4" s="35" t="s">
        <v>12</v>
      </c>
      <c r="B4" s="35" t="s">
        <v>52</v>
      </c>
      <c r="C4" s="35" t="s">
        <v>53</v>
      </c>
      <c r="D4" s="35" t="s">
        <v>54</v>
      </c>
      <c r="E4" s="35" t="s">
        <v>55</v>
      </c>
      <c r="F4" s="35" t="s">
        <v>56</v>
      </c>
      <c r="G4" s="35" t="s">
        <v>57</v>
      </c>
      <c r="H4" s="35" t="s">
        <v>58</v>
      </c>
      <c r="I4" s="35" t="s">
        <v>59</v>
      </c>
      <c r="J4" s="35" t="s">
        <v>13</v>
      </c>
      <c r="K4" s="35" t="s">
        <v>14</v>
      </c>
      <c r="L4" s="35" t="s">
        <v>15</v>
      </c>
      <c r="M4" s="35" t="s">
        <v>16</v>
      </c>
      <c r="N4" s="35" t="s">
        <v>17</v>
      </c>
      <c r="O4" s="35" t="s">
        <v>18</v>
      </c>
      <c r="P4" s="35" t="s">
        <v>19</v>
      </c>
      <c r="Q4" s="35" t="s">
        <v>20</v>
      </c>
      <c r="R4" s="35" t="s">
        <v>21</v>
      </c>
      <c r="S4" s="35" t="s">
        <v>22</v>
      </c>
      <c r="T4" s="35" t="s">
        <v>23</v>
      </c>
      <c r="U4" s="35" t="s">
        <v>24</v>
      </c>
      <c r="V4" s="35" t="s">
        <v>25</v>
      </c>
      <c r="W4" s="35" t="s">
        <v>26</v>
      </c>
      <c r="X4" s="35" t="s">
        <v>27</v>
      </c>
      <c r="Y4" s="35" t="s">
        <v>28</v>
      </c>
      <c r="Z4" s="35" t="s">
        <v>29</v>
      </c>
      <c r="AA4" s="35" t="s">
        <v>30</v>
      </c>
      <c r="AB4" s="35" t="s">
        <v>31</v>
      </c>
      <c r="AC4" s="35" t="s">
        <v>32</v>
      </c>
    </row>
    <row r="5" spans="1:29" ht="12">
      <c r="A5" s="36" t="s">
        <v>60</v>
      </c>
      <c r="B5" s="42">
        <f>C5</f>
        <v>0</v>
      </c>
      <c r="C5" s="42">
        <f>D5</f>
        <v>0</v>
      </c>
      <c r="D5" s="42">
        <f>E5</f>
        <v>0</v>
      </c>
      <c r="E5" s="42">
        <f>F5</f>
        <v>0</v>
      </c>
      <c r="F5" s="42">
        <f>G5</f>
        <v>0</v>
      </c>
      <c r="G5" s="42">
        <f>H5</f>
        <v>0</v>
      </c>
      <c r="H5" s="42">
        <f>I5</f>
        <v>0</v>
      </c>
      <c r="I5" s="42">
        <f>J5</f>
        <v>0</v>
      </c>
      <c r="J5" s="39">
        <f>Unit_ASP_Model!B8</f>
        <v>0</v>
      </c>
      <c r="K5" s="39">
        <f>Unit_ASP_Model!C8</f>
        <v>0</v>
      </c>
      <c r="L5" s="39">
        <f>Unit_ASP_Model!D8</f>
        <v>1</v>
      </c>
      <c r="M5" s="39">
        <f>Unit_ASP_Model!E8</f>
        <v>2</v>
      </c>
      <c r="N5" s="39">
        <f>Unit_ASP_Model!F8</f>
        <v>4</v>
      </c>
      <c r="O5" s="39">
        <f>Unit_ASP_Model!G8</f>
        <v>6</v>
      </c>
      <c r="P5" s="39">
        <f>Unit_ASP_Model!H8</f>
        <v>8</v>
      </c>
      <c r="Q5" s="39">
        <f>Unit_ASP_Model!I8</f>
        <v>9</v>
      </c>
      <c r="R5" s="39">
        <f>Unit_ASP_Model!J8</f>
        <v>11</v>
      </c>
      <c r="S5" s="39">
        <f>Unit_ASP_Model!K8</f>
        <v>13</v>
      </c>
      <c r="T5" s="39">
        <f>Unit_ASP_Model!L8</f>
        <v>14</v>
      </c>
      <c r="U5" s="39">
        <f>Unit_ASP_Model!M8</f>
        <v>16</v>
      </c>
      <c r="V5" s="39">
        <f>Unit_ASP_Model!N8</f>
        <v>19</v>
      </c>
      <c r="W5" s="39">
        <f>Unit_ASP_Model!O8</f>
        <v>21</v>
      </c>
      <c r="X5" s="39">
        <f>Unit_ASP_Model!P8</f>
        <v>23</v>
      </c>
      <c r="Y5" s="39">
        <f>Unit_ASP_Model!Q8</f>
        <v>26</v>
      </c>
      <c r="Z5" s="39">
        <f>Unit_ASP_Model!R8</f>
        <v>31</v>
      </c>
      <c r="AA5" s="39">
        <f>Unit_ASP_Model!S8</f>
        <v>35</v>
      </c>
      <c r="AB5" s="39">
        <f>Unit_ASP_Model!T8</f>
        <v>39</v>
      </c>
      <c r="AC5" s="39">
        <f>Unit_ASP_Model!U8</f>
        <v>43</v>
      </c>
    </row>
    <row r="6" spans="1:29" ht="12">
      <c r="A6" s="60" t="s">
        <v>61</v>
      </c>
      <c r="B6" s="61">
        <f>LOOKUP($B$19,$A$27:$A$47,B$27:B$47)</f>
        <v>0</v>
      </c>
      <c r="C6" s="61">
        <f>LOOKUP($B$19,$A$27:$A$47,C$27:C$47)</f>
        <v>0</v>
      </c>
      <c r="D6" s="61">
        <f>LOOKUP($B$19,$A$27:$A$47,D$27:D$47)</f>
        <v>1</v>
      </c>
      <c r="E6" s="61">
        <f>LOOKUP($B$19,$A$27:$A$47,E$27:E$47)</f>
        <v>2</v>
      </c>
      <c r="F6" s="61">
        <f>LOOKUP($B$19,$A$27:$A$47,F$27:F$47)</f>
        <v>4</v>
      </c>
      <c r="G6" s="61">
        <f>LOOKUP($B$19,$A$27:$A$47,G$27:G$47)</f>
        <v>6</v>
      </c>
      <c r="H6" s="61">
        <f>LOOKUP($B$19,$A$27:$A$47,H$27:H$47)</f>
        <v>8</v>
      </c>
      <c r="I6" s="61">
        <f>LOOKUP($B$19,$A$27:$A$47,I$27:I$47)</f>
        <v>9</v>
      </c>
      <c r="J6" s="61">
        <f>LOOKUP($B$19,$A$27:$A$47,J$27:J$47)</f>
        <v>11</v>
      </c>
      <c r="K6" s="61">
        <f>LOOKUP($B$19,$A$27:$A$47,K$27:K$47)</f>
        <v>13</v>
      </c>
      <c r="L6" s="61">
        <f>LOOKUP($B$19,$A$27:$A$47,L$27:L$47)</f>
        <v>14</v>
      </c>
      <c r="M6" s="61">
        <f>LOOKUP($B$19,$A$27:$A$47,M$27:M$47)</f>
        <v>16</v>
      </c>
      <c r="N6" s="61">
        <f>LOOKUP($B$19,$A$27:$A$47,N$27:N$47)</f>
        <v>19</v>
      </c>
      <c r="O6" s="61">
        <f>LOOKUP($B$19,$A$27:$A$47,O$27:O$47)</f>
        <v>21</v>
      </c>
      <c r="P6" s="61">
        <f>LOOKUP($B$19,$A$27:$A$47,P$27:P$47)</f>
        <v>23</v>
      </c>
      <c r="Q6" s="61">
        <f>LOOKUP($B$19,$A$27:$A$47,Q$27:Q$47)</f>
        <v>26</v>
      </c>
      <c r="R6" s="61">
        <f>LOOKUP($B$19,$A$27:$A$47,R$27:R$47)</f>
        <v>31</v>
      </c>
      <c r="S6" s="61">
        <f>LOOKUP($B$19,$A$27:$A$47,S$27:S$47)</f>
        <v>35</v>
      </c>
      <c r="T6" s="61">
        <f>LOOKUP($B$19,$A$27:$A$47,T$27:T$47)</f>
        <v>39</v>
      </c>
      <c r="U6" s="61">
        <f>LOOKUP($B$19,$A$27:$A$47,U$27:U$47)</f>
        <v>43</v>
      </c>
      <c r="V6" s="61">
        <f>LOOKUP($B$19,$A$27:$A$47,V$27:V$47)</f>
        <v>43</v>
      </c>
      <c r="W6" s="61">
        <f>LOOKUP($B$19,$A$27:$A$47,W$27:W$47)</f>
        <v>43</v>
      </c>
      <c r="X6" s="61">
        <f>LOOKUP($B$19,$A$27:$A$47,X$27:X$47)</f>
        <v>43</v>
      </c>
      <c r="Y6" s="61">
        <f>LOOKUP($B$19,$A$27:$A$47,Y$27:Y$47)</f>
        <v>43</v>
      </c>
      <c r="Z6" s="61">
        <f>LOOKUP($B$19,$A$27:$A$47,Z$27:Z$47)</f>
        <v>43</v>
      </c>
      <c r="AA6" s="61">
        <f>LOOKUP($B$19,$A$27:$A$47,AA$27:AA$47)</f>
        <v>43</v>
      </c>
      <c r="AB6" s="61">
        <f>LOOKUP($B$19,$A$27:$A$47,AB$27:AB$47)</f>
        <v>43</v>
      </c>
      <c r="AC6" s="61">
        <f>LOOKUP($B$19,$A$27:$A$47,AC$27:AC$47)</f>
        <v>43</v>
      </c>
    </row>
    <row r="7" spans="1:29" ht="12">
      <c r="A7" s="36" t="s">
        <v>62</v>
      </c>
      <c r="B7" s="42">
        <f>B5</f>
        <v>0</v>
      </c>
      <c r="C7" s="39">
        <f>C5+B7</f>
        <v>0</v>
      </c>
      <c r="D7" s="39">
        <f>D5+C7</f>
        <v>0</v>
      </c>
      <c r="E7" s="39">
        <f>E5+D7</f>
        <v>0</v>
      </c>
      <c r="F7" s="39">
        <f>F5+E7</f>
        <v>0</v>
      </c>
      <c r="G7" s="39">
        <f>G5+F7</f>
        <v>0</v>
      </c>
      <c r="H7" s="39">
        <f>H5+G7</f>
        <v>0</v>
      </c>
      <c r="I7" s="39">
        <f>I5+H7</f>
        <v>0</v>
      </c>
      <c r="J7" s="39">
        <f>J5+I7</f>
        <v>0</v>
      </c>
      <c r="K7" s="39">
        <f>K5+J7</f>
        <v>0</v>
      </c>
      <c r="L7" s="39">
        <f>L5+K7</f>
        <v>1</v>
      </c>
      <c r="M7" s="39">
        <f>M5+L7</f>
        <v>3</v>
      </c>
      <c r="N7" s="39">
        <f>N5+M7</f>
        <v>7</v>
      </c>
      <c r="O7" s="39">
        <f>O5+N7</f>
        <v>13</v>
      </c>
      <c r="P7" s="39">
        <f>P5+O7</f>
        <v>21</v>
      </c>
      <c r="Q7" s="39">
        <f>Q5+P7</f>
        <v>30</v>
      </c>
      <c r="R7" s="39">
        <f>R5+Q7</f>
        <v>41</v>
      </c>
      <c r="S7" s="39">
        <f>S5+R7</f>
        <v>54</v>
      </c>
      <c r="T7" s="39">
        <f>T5+S7</f>
        <v>68</v>
      </c>
      <c r="U7" s="39">
        <f>U5+T7</f>
        <v>84</v>
      </c>
      <c r="V7" s="39">
        <f>V5+U7</f>
        <v>103</v>
      </c>
      <c r="W7" s="39">
        <f>W5+V7</f>
        <v>124</v>
      </c>
      <c r="X7" s="39">
        <f>X5+W7</f>
        <v>147</v>
      </c>
      <c r="Y7" s="39">
        <f>Y5+X7</f>
        <v>173</v>
      </c>
      <c r="Z7" s="39">
        <f>Z5+Y7</f>
        <v>204</v>
      </c>
      <c r="AA7" s="39">
        <f>AA5+Z7</f>
        <v>239</v>
      </c>
      <c r="AB7" s="39">
        <f>AB5+AA7</f>
        <v>278</v>
      </c>
      <c r="AC7" s="39">
        <f>AC5+AB7</f>
        <v>321</v>
      </c>
    </row>
    <row r="8" spans="1:29" ht="12">
      <c r="A8" s="60" t="s">
        <v>63</v>
      </c>
      <c r="B8" s="62">
        <f>B6</f>
        <v>0</v>
      </c>
      <c r="C8" s="61">
        <f>C6+B8</f>
        <v>0</v>
      </c>
      <c r="D8" s="61">
        <f>D6+C8</f>
        <v>1</v>
      </c>
      <c r="E8" s="61">
        <f>E6+D8</f>
        <v>3</v>
      </c>
      <c r="F8" s="61">
        <f>F6+E8</f>
        <v>7</v>
      </c>
      <c r="G8" s="61">
        <f>G6+F8</f>
        <v>13</v>
      </c>
      <c r="H8" s="61">
        <f>H6+G8</f>
        <v>21</v>
      </c>
      <c r="I8" s="61">
        <f>I6+H8</f>
        <v>30</v>
      </c>
      <c r="J8" s="61">
        <f>J6+I8</f>
        <v>41</v>
      </c>
      <c r="K8" s="61">
        <f>K6+J8</f>
        <v>54</v>
      </c>
      <c r="L8" s="61">
        <f>L6+K8</f>
        <v>68</v>
      </c>
      <c r="M8" s="61">
        <f>M6+L8</f>
        <v>84</v>
      </c>
      <c r="N8" s="61">
        <f>N6+M8</f>
        <v>103</v>
      </c>
      <c r="O8" s="61">
        <f>O6+N8</f>
        <v>124</v>
      </c>
      <c r="P8" s="61">
        <f>P6+O8</f>
        <v>147</v>
      </c>
      <c r="Q8" s="61">
        <f>Q6+P8</f>
        <v>173</v>
      </c>
      <c r="R8" s="61">
        <f>R6+Q8</f>
        <v>204</v>
      </c>
      <c r="S8" s="61">
        <f>S6+R8</f>
        <v>239</v>
      </c>
      <c r="T8" s="61">
        <f>T6+S8</f>
        <v>278</v>
      </c>
      <c r="U8" s="61">
        <f>U6+T8</f>
        <v>321</v>
      </c>
      <c r="V8" s="61">
        <f>V6+U8</f>
        <v>364</v>
      </c>
      <c r="W8" s="61">
        <f>W6+V8</f>
        <v>407</v>
      </c>
      <c r="X8" s="61">
        <f>X6+W8</f>
        <v>450</v>
      </c>
      <c r="Y8" s="61">
        <f>Y6+X8</f>
        <v>493</v>
      </c>
      <c r="Z8" s="61">
        <f>Z6+Y8</f>
        <v>536</v>
      </c>
      <c r="AA8" s="61">
        <f>AA6+Z8</f>
        <v>579</v>
      </c>
      <c r="AB8" s="61">
        <f>AB6+AA8</f>
        <v>622</v>
      </c>
      <c r="AC8" s="61">
        <f>AC6+AB8</f>
        <v>665</v>
      </c>
    </row>
    <row r="9" spans="1:29" ht="12">
      <c r="A9" s="36" t="s">
        <v>64</v>
      </c>
      <c r="B9" s="39">
        <f>B8-B7</f>
        <v>0</v>
      </c>
      <c r="C9" s="39">
        <f>C8-C7</f>
        <v>0</v>
      </c>
      <c r="D9" s="39">
        <f>D8-D7</f>
        <v>1</v>
      </c>
      <c r="E9" s="39">
        <f>E8-E7</f>
        <v>3</v>
      </c>
      <c r="F9" s="39">
        <f>F8-F7</f>
        <v>7</v>
      </c>
      <c r="G9" s="39">
        <f>G8-G7</f>
        <v>13</v>
      </c>
      <c r="H9" s="39">
        <f>H8-H7</f>
        <v>21</v>
      </c>
      <c r="I9" s="39">
        <f>I8-I7</f>
        <v>30</v>
      </c>
      <c r="J9" s="39">
        <f>J8-J7</f>
        <v>41</v>
      </c>
      <c r="K9" s="39">
        <f>K8-K7</f>
        <v>54</v>
      </c>
      <c r="L9" s="39">
        <f>L8-L7</f>
        <v>67</v>
      </c>
      <c r="M9" s="39">
        <f>M8-M7</f>
        <v>81</v>
      </c>
      <c r="N9" s="39">
        <f>N8-N7</f>
        <v>96</v>
      </c>
      <c r="O9" s="39">
        <f>O8-O7</f>
        <v>111</v>
      </c>
      <c r="P9" s="39">
        <f>P8-P7</f>
        <v>126</v>
      </c>
      <c r="Q9" s="39">
        <f>Q8-Q7</f>
        <v>143</v>
      </c>
      <c r="R9" s="39">
        <f>R8-R7</f>
        <v>163</v>
      </c>
      <c r="S9" s="39">
        <f>S8-S7</f>
        <v>185</v>
      </c>
      <c r="T9" s="39">
        <f>T8-T7</f>
        <v>210</v>
      </c>
      <c r="U9" s="39">
        <f>U8-U7</f>
        <v>237</v>
      </c>
      <c r="V9" s="39">
        <f>V8-V7</f>
        <v>261</v>
      </c>
      <c r="W9" s="39">
        <f>W8-W7</f>
        <v>283</v>
      </c>
      <c r="X9" s="39">
        <f>X8-X7</f>
        <v>303</v>
      </c>
      <c r="Y9" s="39">
        <f>Y8-Y7</f>
        <v>320</v>
      </c>
      <c r="Z9" s="39">
        <f>Z8-Z7</f>
        <v>332</v>
      </c>
      <c r="AA9" s="39">
        <f>AA8-AA7</f>
        <v>340</v>
      </c>
      <c r="AB9" s="39">
        <f>AB8-AB7</f>
        <v>344</v>
      </c>
      <c r="AC9" s="39">
        <f>AC8-AC7</f>
        <v>344</v>
      </c>
    </row>
    <row r="10" spans="1:29" ht="12">
      <c r="A10" s="60" t="s">
        <v>65</v>
      </c>
      <c r="B10" s="61">
        <f>B9*$B$23</f>
        <v>0</v>
      </c>
      <c r="C10" s="61">
        <f>C9*$B$23</f>
        <v>0</v>
      </c>
      <c r="D10" s="61">
        <f>D9*$B$23</f>
        <v>1.875</v>
      </c>
      <c r="E10" s="61">
        <f>E9*$B$23</f>
        <v>5.625</v>
      </c>
      <c r="F10" s="61">
        <f>F9*$B$23</f>
        <v>13.125</v>
      </c>
      <c r="G10" s="61">
        <f>G9*$B$23</f>
        <v>24.375</v>
      </c>
      <c r="H10" s="61">
        <f>H9*$B$23</f>
        <v>39.375</v>
      </c>
      <c r="I10" s="61">
        <f>I9*$B$23</f>
        <v>56.25</v>
      </c>
      <c r="J10" s="61">
        <f>J9*$B$23</f>
        <v>76.875</v>
      </c>
      <c r="K10" s="61">
        <f>K9*$B$23</f>
        <v>101.25</v>
      </c>
      <c r="L10" s="61">
        <f>L9*$B$23</f>
        <v>125.625</v>
      </c>
      <c r="M10" s="61">
        <f>M9*$B$23</f>
        <v>151.875</v>
      </c>
      <c r="N10" s="61">
        <f>N9*$B$23</f>
        <v>180</v>
      </c>
      <c r="O10" s="61">
        <f>O9*$B$23</f>
        <v>208.125</v>
      </c>
      <c r="P10" s="61">
        <f>P9*$B$23</f>
        <v>236.25</v>
      </c>
      <c r="Q10" s="61">
        <f>Q9*$B$23</f>
        <v>268.125</v>
      </c>
      <c r="R10" s="61">
        <f>R9*$B$23</f>
        <v>305.625</v>
      </c>
      <c r="S10" s="61">
        <f>S9*$B$23</f>
        <v>346.875</v>
      </c>
      <c r="T10" s="61">
        <f>T9*$B$23</f>
        <v>393.75</v>
      </c>
      <c r="U10" s="61">
        <f>U9*$B$23</f>
        <v>444.375</v>
      </c>
      <c r="V10" s="61">
        <f>V9*$B$23</f>
        <v>489.375</v>
      </c>
      <c r="W10" s="61">
        <f>W9*$B$23</f>
        <v>530.625</v>
      </c>
      <c r="X10" s="61">
        <f>X9*$B$23</f>
        <v>568.125</v>
      </c>
      <c r="Y10" s="61">
        <f>Y9*$B$23</f>
        <v>600</v>
      </c>
      <c r="Z10" s="61">
        <f>Z9*$B$23</f>
        <v>622.5</v>
      </c>
      <c r="AA10" s="61">
        <f>AA9*$B$23</f>
        <v>637.5</v>
      </c>
      <c r="AB10" s="61">
        <f>AB9*$B$23</f>
        <v>645</v>
      </c>
      <c r="AC10" s="61">
        <f>AC9*$B$23</f>
        <v>645</v>
      </c>
    </row>
    <row r="11" spans="1:29" ht="12">
      <c r="A11" s="36" t="s">
        <v>66</v>
      </c>
      <c r="B11" s="39">
        <f>B10/$B$21</f>
        <v>0</v>
      </c>
      <c r="C11" s="39">
        <f>C10/$B$21</f>
        <v>0</v>
      </c>
      <c r="D11" s="39">
        <f>D10/$B$21</f>
        <v>18.75</v>
      </c>
      <c r="E11" s="39">
        <f>E10/$B$21</f>
        <v>56.25</v>
      </c>
      <c r="F11" s="39">
        <f>F10/$B$21</f>
        <v>131.25</v>
      </c>
      <c r="G11" s="39">
        <f>G10/$B$21</f>
        <v>243.75</v>
      </c>
      <c r="H11" s="39">
        <f>H10/$B$21</f>
        <v>393.75</v>
      </c>
      <c r="I11" s="39">
        <f>I10/$B$21</f>
        <v>562.5</v>
      </c>
      <c r="J11" s="39">
        <f>J10/$B$21</f>
        <v>768.75</v>
      </c>
      <c r="K11" s="39">
        <f>K10/$B$21</f>
        <v>1012.5</v>
      </c>
      <c r="L11" s="39">
        <f>L10/$B$21</f>
        <v>1256.25</v>
      </c>
      <c r="M11" s="39">
        <f>M10/$B$21</f>
        <v>1518.75</v>
      </c>
      <c r="N11" s="39">
        <f>N10/$B$21</f>
        <v>1800</v>
      </c>
      <c r="O11" s="39">
        <f>O10/$B$21</f>
        <v>2081.25</v>
      </c>
      <c r="P11" s="39">
        <f>P10/$B$21</f>
        <v>2362.5</v>
      </c>
      <c r="Q11" s="39">
        <f>Q10/$B$21</f>
        <v>2681.25</v>
      </c>
      <c r="R11" s="39">
        <f>R10/$B$21</f>
        <v>3056.25</v>
      </c>
      <c r="S11" s="39">
        <f>S10/$B$21</f>
        <v>3468.75</v>
      </c>
      <c r="T11" s="39">
        <f>T10/$B$21</f>
        <v>3937.5</v>
      </c>
      <c r="U11" s="39">
        <f>U10/$B$21</f>
        <v>4443.75</v>
      </c>
      <c r="V11" s="39">
        <f>V10/$B$21</f>
        <v>4893.75</v>
      </c>
      <c r="W11" s="39">
        <f>W10/$B$21</f>
        <v>5306.25</v>
      </c>
      <c r="X11" s="39">
        <f>X10/$B$21</f>
        <v>5681.25</v>
      </c>
      <c r="Y11" s="39">
        <f>Y10/$B$21</f>
        <v>6000</v>
      </c>
      <c r="Z11" s="39">
        <f>Z10/$B$21</f>
        <v>6225</v>
      </c>
      <c r="AA11" s="39">
        <f>AA10/$B$21</f>
        <v>6375</v>
      </c>
      <c r="AB11" s="39">
        <f>AB10/$B$21</f>
        <v>6450</v>
      </c>
      <c r="AC11" s="39">
        <f>AC10/$B$21</f>
        <v>6450</v>
      </c>
    </row>
    <row r="12" spans="1:29" ht="12">
      <c r="A12" s="60" t="s">
        <v>67</v>
      </c>
      <c r="B12" s="61">
        <f>ROUNDUP(B11/$B$22,0)</f>
        <v>0</v>
      </c>
      <c r="C12" s="61">
        <f>ROUNDUP(C11/$B$22,0)</f>
        <v>0</v>
      </c>
      <c r="D12" s="61">
        <f>ROUNDUP(D11/$B$22,0)</f>
        <v>1</v>
      </c>
      <c r="E12" s="61">
        <f>ROUNDUP(E11/$B$22,0)</f>
        <v>1</v>
      </c>
      <c r="F12" s="61">
        <f>ROUNDUP(F11/$B$22,0)</f>
        <v>2</v>
      </c>
      <c r="G12" s="61">
        <f>ROUNDUP(G11/$B$22,0)</f>
        <v>3</v>
      </c>
      <c r="H12" s="61">
        <f>ROUNDUP(H11/$B$22,0)</f>
        <v>4</v>
      </c>
      <c r="I12" s="61">
        <f>ROUNDUP(I11/$B$22,0)</f>
        <v>5</v>
      </c>
      <c r="J12" s="61">
        <f>ROUNDUP(J11/$B$22,0)</f>
        <v>7</v>
      </c>
      <c r="K12" s="61">
        <f>ROUNDUP(K11/$B$22,0)</f>
        <v>9</v>
      </c>
      <c r="L12" s="61">
        <f>ROUNDUP(L11/$B$22,0)</f>
        <v>11</v>
      </c>
      <c r="M12" s="61">
        <f>ROUNDUP(M11/$B$22,0)</f>
        <v>13</v>
      </c>
      <c r="N12" s="61">
        <f>ROUNDUP(N11/$B$22,0)</f>
        <v>15</v>
      </c>
      <c r="O12" s="61">
        <f>ROUNDUP(O11/$B$22,0)</f>
        <v>18</v>
      </c>
      <c r="P12" s="61">
        <f>ROUNDUP(P11/$B$22,0)</f>
        <v>20</v>
      </c>
      <c r="Q12" s="61">
        <f>ROUNDUP(Q11/$B$22,0)</f>
        <v>23</v>
      </c>
      <c r="R12" s="61">
        <f>ROUNDUP(R11/$B$22,0)</f>
        <v>26</v>
      </c>
      <c r="S12" s="61">
        <f>ROUNDUP(S11/$B$22,0)</f>
        <v>29</v>
      </c>
      <c r="T12" s="61">
        <f>ROUNDUP(T11/$B$22,0)</f>
        <v>33</v>
      </c>
      <c r="U12" s="61">
        <f>ROUNDUP(U11/$B$22,0)</f>
        <v>38</v>
      </c>
      <c r="V12" s="61">
        <f>ROUNDUP(V11/$B$22,0)</f>
        <v>41</v>
      </c>
      <c r="W12" s="61">
        <f>ROUNDUP(W11/$B$22,0)</f>
        <v>45</v>
      </c>
      <c r="X12" s="61">
        <f>ROUNDUP(X11/$B$22,0)</f>
        <v>48</v>
      </c>
      <c r="Y12" s="61">
        <f>ROUNDUP(Y11/$B$22,0)</f>
        <v>50</v>
      </c>
      <c r="Z12" s="61">
        <f>ROUNDUP(Z11/$B$22,0)</f>
        <v>52</v>
      </c>
      <c r="AA12" s="61">
        <f>ROUNDUP(AA11/$B$22,0)</f>
        <v>54</v>
      </c>
      <c r="AB12" s="61">
        <f>ROUNDUP(AB11/$B$22,0)</f>
        <v>54</v>
      </c>
      <c r="AC12" s="61">
        <f>ROUNDUP(AC11/$B$22,0)</f>
        <v>54</v>
      </c>
    </row>
    <row r="14" spans="1:8" ht="12">
      <c r="A14" s="35" t="s">
        <v>36</v>
      </c>
      <c r="B14" s="35" t="s">
        <v>68</v>
      </c>
      <c r="C14" s="35" t="s">
        <v>69</v>
      </c>
      <c r="D14" s="35" t="s">
        <v>2</v>
      </c>
      <c r="E14" s="35" t="s">
        <v>3</v>
      </c>
      <c r="F14" s="35" t="s">
        <v>4</v>
      </c>
      <c r="G14" s="35" t="s">
        <v>5</v>
      </c>
      <c r="H14" s="35" t="s">
        <v>6</v>
      </c>
    </row>
    <row r="15" spans="1:8" ht="12">
      <c r="A15" s="36" t="s">
        <v>70</v>
      </c>
      <c r="B15" s="42">
        <f>MAX(B12:E12)</f>
        <v>1</v>
      </c>
      <c r="C15" s="42">
        <f>MAX(F12:I12)</f>
        <v>5</v>
      </c>
      <c r="D15" s="39">
        <f>MAX(J12:M12)</f>
        <v>13</v>
      </c>
      <c r="E15" s="39">
        <f>MAX(N12:Q12)</f>
        <v>23</v>
      </c>
      <c r="F15" s="39">
        <f>MAX(R12:U12)</f>
        <v>38</v>
      </c>
      <c r="G15" s="39">
        <f>MAX(V12:Y12)</f>
        <v>50</v>
      </c>
      <c r="H15" s="39">
        <f>MAX(Z12:AC12)</f>
        <v>54</v>
      </c>
    </row>
    <row r="16" spans="1:8" ht="12">
      <c r="A16" s="36" t="s">
        <v>71</v>
      </c>
      <c r="B16" s="42">
        <f>SUM(B5:E5)</f>
        <v>0</v>
      </c>
      <c r="C16" s="42">
        <f>SUM(F5:I5)</f>
        <v>0</v>
      </c>
      <c r="D16" s="39">
        <f>SUM(J5:M5)</f>
        <v>3</v>
      </c>
      <c r="E16" s="39">
        <f>SUM(N5:Q5)</f>
        <v>27</v>
      </c>
      <c r="F16" s="39">
        <f>SUM(R5:U5)</f>
        <v>54</v>
      </c>
      <c r="G16" s="39">
        <f>SUM(V5:Y5)</f>
        <v>89</v>
      </c>
      <c r="H16" s="39">
        <f>SUM(Z5:AC5)</f>
        <v>148</v>
      </c>
    </row>
    <row r="17" spans="1:10" ht="12">
      <c r="A17" s="36" t="s">
        <v>72</v>
      </c>
      <c r="B17" s="39">
        <f>IF(B15=0,0,B16/B15)</f>
        <v>0</v>
      </c>
      <c r="C17" s="39">
        <f>IF(C15=0,0,C16/C15)</f>
        <v>0</v>
      </c>
      <c r="D17" s="39">
        <f>IF(D15=0,0,D16/D15)</f>
        <v>0.23076923076923078</v>
      </c>
      <c r="E17" s="39">
        <f>IF(E15=0,0,E16/E15)</f>
        <v>1.173913043478261</v>
      </c>
      <c r="F17" s="39">
        <f>IF(F15=0,0,F16/F15)</f>
        <v>1.4210526315789473</v>
      </c>
      <c r="G17" s="39">
        <f>IF(G15=0,0,G16/G15)</f>
        <v>1.78</v>
      </c>
      <c r="H17" s="39">
        <f>IF(H15=0,0,H16/H15)</f>
        <v>2.740740740740741</v>
      </c>
      <c r="J17" t="s">
        <v>40</v>
      </c>
    </row>
    <row r="18" ht="12">
      <c r="J18" t="s">
        <v>73</v>
      </c>
    </row>
    <row r="19" spans="1:10" ht="12">
      <c r="A19" s="63" t="s">
        <v>74</v>
      </c>
      <c r="B19" s="51">
        <v>8</v>
      </c>
      <c r="C19" s="63" t="str">
        <f>"&lt;- How long it takes from 1st contact to sale (or win)"</f>
        <v>&lt;- How long it takes from 1st contact to sale (or win)</v>
      </c>
      <c r="D19" s="63"/>
      <c r="E19" s="63"/>
      <c r="F19" s="63"/>
      <c r="G19" s="63"/>
      <c r="H19" s="63"/>
      <c r="I19" s="63"/>
      <c r="J19" t="s">
        <v>75</v>
      </c>
    </row>
    <row r="20" spans="1:3" ht="12">
      <c r="A20" t="s">
        <v>76</v>
      </c>
      <c r="B20" s="51">
        <v>15</v>
      </c>
      <c r="C20" t="str">
        <f>"&lt;- How many times does your sales staff have to visit the customer"</f>
        <v>&lt;- How many times does your sales staff have to visit the customer</v>
      </c>
    </row>
    <row r="21" spans="1:3" ht="12">
      <c r="A21" t="s">
        <v>77</v>
      </c>
      <c r="B21" s="64">
        <v>0.1</v>
      </c>
      <c r="C21" t="str">
        <f>"&lt;-The rate that sales calls translate into wins"</f>
        <v>&lt;-The rate that sales calls translate into wins</v>
      </c>
    </row>
    <row r="22" spans="1:3" ht="12">
      <c r="A22" t="s">
        <v>78</v>
      </c>
      <c r="B22" s="51">
        <v>120</v>
      </c>
      <c r="C22" t="str">
        <f>"&lt;-How many customer visits can a single sales staff handle per quarter"</f>
        <v>&lt;-How many customer visits can a single sales staff handle per quarter</v>
      </c>
    </row>
    <row r="23" spans="1:3" ht="12">
      <c r="A23" t="s">
        <v>79</v>
      </c>
      <c r="B23" s="65">
        <f>B20/B19</f>
        <v>1.875</v>
      </c>
      <c r="C23" t="str">
        <f>"&lt;-How many times the sales staff visits a particular customer"</f>
        <v>&lt;-How many times the sales staff visits a particular customer</v>
      </c>
    </row>
    <row r="25" spans="1:9" ht="12">
      <c r="A25" s="34" t="s">
        <v>80</v>
      </c>
      <c r="B25" s="66" t="s">
        <v>81</v>
      </c>
      <c r="C25" s="34"/>
      <c r="D25" s="34"/>
      <c r="E25" s="34"/>
      <c r="F25" s="34"/>
      <c r="G25" s="34"/>
      <c r="H25" s="34"/>
      <c r="I25" s="34"/>
    </row>
    <row r="26" spans="2:29" ht="12">
      <c r="B26" s="34">
        <f>C26-1</f>
        <v>-7</v>
      </c>
      <c r="C26" s="34">
        <f>D26-1</f>
        <v>-6</v>
      </c>
      <c r="D26" s="34">
        <f>E26-1</f>
        <v>-5</v>
      </c>
      <c r="E26" s="34">
        <f>F26-1</f>
        <v>-4</v>
      </c>
      <c r="F26" s="34">
        <f>G26-1</f>
        <v>-3</v>
      </c>
      <c r="G26" s="34">
        <f>H26-1</f>
        <v>-2</v>
      </c>
      <c r="H26" s="34">
        <f>I26-1</f>
        <v>-1</v>
      </c>
      <c r="I26" s="34">
        <f>J26-1</f>
        <v>0</v>
      </c>
      <c r="J26" s="34">
        <v>1</v>
      </c>
      <c r="K26" s="34">
        <f>J26+1</f>
        <v>2</v>
      </c>
      <c r="L26" s="34">
        <f>K26+1</f>
        <v>3</v>
      </c>
      <c r="M26" s="34">
        <f>L26+1</f>
        <v>4</v>
      </c>
      <c r="N26" s="34">
        <f>M26+1</f>
        <v>5</v>
      </c>
      <c r="O26" s="34">
        <f>N26+1</f>
        <v>6</v>
      </c>
      <c r="P26" s="34">
        <f>O26+1</f>
        <v>7</v>
      </c>
      <c r="Q26" s="34">
        <f>P26+1</f>
        <v>8</v>
      </c>
      <c r="R26" s="34">
        <f>Q26+1</f>
        <v>9</v>
      </c>
      <c r="S26" s="34">
        <f>R26+1</f>
        <v>10</v>
      </c>
      <c r="T26" s="34">
        <f>S26+1</f>
        <v>11</v>
      </c>
      <c r="U26" s="34">
        <f>T26+1</f>
        <v>12</v>
      </c>
      <c r="V26" s="34">
        <f>U26+1</f>
        <v>13</v>
      </c>
      <c r="W26" s="34">
        <f>V26+1</f>
        <v>14</v>
      </c>
      <c r="X26" s="34">
        <f>W26+1</f>
        <v>15</v>
      </c>
      <c r="Y26" s="34">
        <f>X26+1</f>
        <v>16</v>
      </c>
      <c r="Z26" s="34">
        <f>Y26+1</f>
        <v>17</v>
      </c>
      <c r="AA26" s="34">
        <f>Z26+1</f>
        <v>18</v>
      </c>
      <c r="AB26" s="34">
        <f>AA26+1</f>
        <v>19</v>
      </c>
      <c r="AC26" s="34">
        <f>AB26+1</f>
        <v>20</v>
      </c>
    </row>
    <row r="27" spans="1:29" ht="12">
      <c r="A27">
        <v>0</v>
      </c>
      <c r="B27" s="34">
        <f>B5</f>
        <v>0</v>
      </c>
      <c r="C27" s="34">
        <f>C5</f>
        <v>0</v>
      </c>
      <c r="D27" s="34">
        <f>D5</f>
        <v>0</v>
      </c>
      <c r="E27" s="34">
        <f>E5</f>
        <v>0</v>
      </c>
      <c r="F27" s="34">
        <f>F5</f>
        <v>0</v>
      </c>
      <c r="G27" s="34">
        <f>G5</f>
        <v>0</v>
      </c>
      <c r="H27" s="34">
        <f>H5</f>
        <v>0</v>
      </c>
      <c r="I27" s="34">
        <f>I5</f>
        <v>0</v>
      </c>
      <c r="J27" s="34">
        <f>J5</f>
        <v>0</v>
      </c>
      <c r="K27" s="34">
        <f>K5</f>
        <v>0</v>
      </c>
      <c r="L27" s="34">
        <f>L5</f>
        <v>1</v>
      </c>
      <c r="M27" s="34">
        <f>M5</f>
        <v>2</v>
      </c>
      <c r="N27" s="34">
        <f>N5</f>
        <v>4</v>
      </c>
      <c r="O27" s="34">
        <f>O5</f>
        <v>6</v>
      </c>
      <c r="P27" s="34">
        <f>P5</f>
        <v>8</v>
      </c>
      <c r="Q27" s="34">
        <f>Q5</f>
        <v>9</v>
      </c>
      <c r="R27" s="34">
        <f>R5</f>
        <v>11</v>
      </c>
      <c r="S27" s="34">
        <f>S5</f>
        <v>13</v>
      </c>
      <c r="T27" s="34">
        <f>T5</f>
        <v>14</v>
      </c>
      <c r="U27" s="34">
        <f>U5</f>
        <v>16</v>
      </c>
      <c r="V27" s="34">
        <f>V5</f>
        <v>19</v>
      </c>
      <c r="W27" s="34">
        <f>W5</f>
        <v>21</v>
      </c>
      <c r="X27" s="34">
        <f>X5</f>
        <v>23</v>
      </c>
      <c r="Y27" s="34">
        <f>Y5</f>
        <v>26</v>
      </c>
      <c r="Z27" s="34">
        <f>Z5</f>
        <v>31</v>
      </c>
      <c r="AA27" s="34">
        <f>AA5</f>
        <v>35</v>
      </c>
      <c r="AB27" s="34">
        <f>AB5</f>
        <v>39</v>
      </c>
      <c r="AC27" s="34">
        <f>AC5</f>
        <v>43</v>
      </c>
    </row>
    <row r="28" spans="1:29" ht="12">
      <c r="A28" s="50">
        <f>A27+1</f>
        <v>1</v>
      </c>
      <c r="B28" s="34">
        <f>C27</f>
        <v>0</v>
      </c>
      <c r="C28" s="34">
        <f>D27</f>
        <v>0</v>
      </c>
      <c r="D28" s="34">
        <f>E27</f>
        <v>0</v>
      </c>
      <c r="E28" s="34">
        <f>F27</f>
        <v>0</v>
      </c>
      <c r="F28" s="34">
        <f>G27</f>
        <v>0</v>
      </c>
      <c r="G28" s="34">
        <f>H27</f>
        <v>0</v>
      </c>
      <c r="H28" s="34">
        <f>I27</f>
        <v>0</v>
      </c>
      <c r="I28" s="34">
        <f>J27</f>
        <v>0</v>
      </c>
      <c r="J28" s="34">
        <f>K27</f>
        <v>0</v>
      </c>
      <c r="K28" s="34">
        <f>L27</f>
        <v>1</v>
      </c>
      <c r="L28" s="34">
        <f>M27</f>
        <v>2</v>
      </c>
      <c r="M28" s="34">
        <f>N27</f>
        <v>4</v>
      </c>
      <c r="N28" s="34">
        <f>O27</f>
        <v>6</v>
      </c>
      <c r="O28" s="34">
        <f>P27</f>
        <v>8</v>
      </c>
      <c r="P28" s="34">
        <f>Q27</f>
        <v>9</v>
      </c>
      <c r="Q28" s="34">
        <f>R27</f>
        <v>11</v>
      </c>
      <c r="R28" s="34">
        <f>S27</f>
        <v>13</v>
      </c>
      <c r="S28" s="34">
        <f>T27</f>
        <v>14</v>
      </c>
      <c r="T28" s="34">
        <f>U27</f>
        <v>16</v>
      </c>
      <c r="U28" s="34">
        <f>V27</f>
        <v>19</v>
      </c>
      <c r="V28" s="34">
        <f>W27</f>
        <v>21</v>
      </c>
      <c r="W28" s="34">
        <f>X27</f>
        <v>23</v>
      </c>
      <c r="X28" s="34">
        <f>Y27</f>
        <v>26</v>
      </c>
      <c r="Y28" s="34">
        <f>Z27</f>
        <v>31</v>
      </c>
      <c r="Z28" s="34">
        <f>AA27</f>
        <v>35</v>
      </c>
      <c r="AA28" s="34">
        <f>AB27</f>
        <v>39</v>
      </c>
      <c r="AB28" s="34">
        <f>AC27</f>
        <v>43</v>
      </c>
      <c r="AC28" s="34">
        <f>AC27</f>
        <v>43</v>
      </c>
    </row>
    <row r="29" spans="1:29" ht="12">
      <c r="A29" s="50">
        <f>A28+1</f>
        <v>2</v>
      </c>
      <c r="B29" s="34">
        <f>C28</f>
        <v>0</v>
      </c>
      <c r="C29" s="34">
        <f>D28</f>
        <v>0</v>
      </c>
      <c r="D29" s="34">
        <f>E28</f>
        <v>0</v>
      </c>
      <c r="E29" s="34">
        <f>F28</f>
        <v>0</v>
      </c>
      <c r="F29" s="34">
        <f>G28</f>
        <v>0</v>
      </c>
      <c r="G29" s="34">
        <f>H28</f>
        <v>0</v>
      </c>
      <c r="H29" s="34">
        <f>I28</f>
        <v>0</v>
      </c>
      <c r="I29" s="34">
        <f>J28</f>
        <v>0</v>
      </c>
      <c r="J29" s="34">
        <f>K28</f>
        <v>1</v>
      </c>
      <c r="K29" s="34">
        <f>L28</f>
        <v>2</v>
      </c>
      <c r="L29" s="34">
        <f>M28</f>
        <v>4</v>
      </c>
      <c r="M29" s="34">
        <f>N28</f>
        <v>6</v>
      </c>
      <c r="N29" s="34">
        <f>O28</f>
        <v>8</v>
      </c>
      <c r="O29" s="34">
        <f>P28</f>
        <v>9</v>
      </c>
      <c r="P29" s="34">
        <f>Q28</f>
        <v>11</v>
      </c>
      <c r="Q29" s="34">
        <f>R28</f>
        <v>13</v>
      </c>
      <c r="R29" s="34">
        <f>S28</f>
        <v>14</v>
      </c>
      <c r="S29" s="34">
        <f>T28</f>
        <v>16</v>
      </c>
      <c r="T29" s="34">
        <f>U28</f>
        <v>19</v>
      </c>
      <c r="U29" s="34">
        <f>V28</f>
        <v>21</v>
      </c>
      <c r="V29" s="34">
        <f>W28</f>
        <v>23</v>
      </c>
      <c r="W29" s="34">
        <f>X28</f>
        <v>26</v>
      </c>
      <c r="X29" s="34">
        <f>Y28</f>
        <v>31</v>
      </c>
      <c r="Y29" s="34">
        <f>Z28</f>
        <v>35</v>
      </c>
      <c r="Z29" s="34">
        <f>AA28</f>
        <v>39</v>
      </c>
      <c r="AA29" s="34">
        <f>AB28</f>
        <v>43</v>
      </c>
      <c r="AB29" s="34">
        <f>AC28</f>
        <v>43</v>
      </c>
      <c r="AC29" s="34">
        <f>AC28</f>
        <v>43</v>
      </c>
    </row>
    <row r="30" spans="1:29" ht="12">
      <c r="A30" s="50">
        <f>A29+1</f>
        <v>3</v>
      </c>
      <c r="B30" s="34">
        <f>C29</f>
        <v>0</v>
      </c>
      <c r="C30" s="34">
        <f>D29</f>
        <v>0</v>
      </c>
      <c r="D30" s="34">
        <f>E29</f>
        <v>0</v>
      </c>
      <c r="E30" s="34">
        <f>F29</f>
        <v>0</v>
      </c>
      <c r="F30" s="34">
        <f>G29</f>
        <v>0</v>
      </c>
      <c r="G30" s="34">
        <f>H29</f>
        <v>0</v>
      </c>
      <c r="H30" s="34">
        <f>I29</f>
        <v>0</v>
      </c>
      <c r="I30" s="34">
        <f>J29</f>
        <v>1</v>
      </c>
      <c r="J30" s="34">
        <f>K29</f>
        <v>2</v>
      </c>
      <c r="K30" s="34">
        <f>L29</f>
        <v>4</v>
      </c>
      <c r="L30" s="34">
        <f>M29</f>
        <v>6</v>
      </c>
      <c r="M30" s="34">
        <f>N29</f>
        <v>8</v>
      </c>
      <c r="N30" s="34">
        <f>O29</f>
        <v>9</v>
      </c>
      <c r="O30" s="34">
        <f>P29</f>
        <v>11</v>
      </c>
      <c r="P30" s="34">
        <f>Q29</f>
        <v>13</v>
      </c>
      <c r="Q30" s="34">
        <f>R29</f>
        <v>14</v>
      </c>
      <c r="R30" s="34">
        <f>S29</f>
        <v>16</v>
      </c>
      <c r="S30" s="34">
        <f>T29</f>
        <v>19</v>
      </c>
      <c r="T30" s="34">
        <f>U29</f>
        <v>21</v>
      </c>
      <c r="U30" s="34">
        <f>V29</f>
        <v>23</v>
      </c>
      <c r="V30" s="34">
        <f>W29</f>
        <v>26</v>
      </c>
      <c r="W30" s="34">
        <f>X29</f>
        <v>31</v>
      </c>
      <c r="X30" s="34">
        <f>Y29</f>
        <v>35</v>
      </c>
      <c r="Y30" s="34">
        <f>Z29</f>
        <v>39</v>
      </c>
      <c r="Z30" s="34">
        <f>AA29</f>
        <v>43</v>
      </c>
      <c r="AA30" s="34">
        <f>AB29</f>
        <v>43</v>
      </c>
      <c r="AB30" s="34">
        <f>AC29</f>
        <v>43</v>
      </c>
      <c r="AC30" s="34">
        <f>AC29</f>
        <v>43</v>
      </c>
    </row>
    <row r="31" spans="1:29" ht="12">
      <c r="A31" s="50">
        <f>A30+1</f>
        <v>4</v>
      </c>
      <c r="B31" s="34">
        <f>C30</f>
        <v>0</v>
      </c>
      <c r="C31" s="34">
        <f>D30</f>
        <v>0</v>
      </c>
      <c r="D31" s="34">
        <f>E30</f>
        <v>0</v>
      </c>
      <c r="E31" s="34">
        <f>F30</f>
        <v>0</v>
      </c>
      <c r="F31" s="34">
        <f>G30</f>
        <v>0</v>
      </c>
      <c r="G31" s="34">
        <f>H30</f>
        <v>0</v>
      </c>
      <c r="H31" s="34">
        <f>I30</f>
        <v>1</v>
      </c>
      <c r="I31" s="34">
        <f>J30</f>
        <v>2</v>
      </c>
      <c r="J31" s="34">
        <f>K30</f>
        <v>4</v>
      </c>
      <c r="K31" s="34">
        <f>L30</f>
        <v>6</v>
      </c>
      <c r="L31" s="34">
        <f>M30</f>
        <v>8</v>
      </c>
      <c r="M31" s="34">
        <f>N30</f>
        <v>9</v>
      </c>
      <c r="N31" s="34">
        <f>O30</f>
        <v>11</v>
      </c>
      <c r="O31" s="34">
        <f>P30</f>
        <v>13</v>
      </c>
      <c r="P31" s="34">
        <f>Q30</f>
        <v>14</v>
      </c>
      <c r="Q31" s="34">
        <f>R30</f>
        <v>16</v>
      </c>
      <c r="R31" s="34">
        <f>S30</f>
        <v>19</v>
      </c>
      <c r="S31" s="34">
        <f>T30</f>
        <v>21</v>
      </c>
      <c r="T31" s="34">
        <f>U30</f>
        <v>23</v>
      </c>
      <c r="U31" s="34">
        <f>V30</f>
        <v>26</v>
      </c>
      <c r="V31" s="34">
        <f>W30</f>
        <v>31</v>
      </c>
      <c r="W31" s="34">
        <f>X30</f>
        <v>35</v>
      </c>
      <c r="X31" s="34">
        <f>Y30</f>
        <v>39</v>
      </c>
      <c r="Y31" s="34">
        <f>Z30</f>
        <v>43</v>
      </c>
      <c r="Z31" s="34">
        <f>AA30</f>
        <v>43</v>
      </c>
      <c r="AA31" s="34">
        <f>AB30</f>
        <v>43</v>
      </c>
      <c r="AB31" s="34">
        <f>AC30</f>
        <v>43</v>
      </c>
      <c r="AC31" s="34">
        <f>AC30</f>
        <v>43</v>
      </c>
    </row>
    <row r="32" spans="1:29" ht="12">
      <c r="A32" s="50">
        <f>A31+1</f>
        <v>5</v>
      </c>
      <c r="B32" s="34">
        <f>C31</f>
        <v>0</v>
      </c>
      <c r="C32" s="34">
        <f>D31</f>
        <v>0</v>
      </c>
      <c r="D32" s="34">
        <f>E31</f>
        <v>0</v>
      </c>
      <c r="E32" s="34">
        <f>F31</f>
        <v>0</v>
      </c>
      <c r="F32" s="34">
        <f>G31</f>
        <v>0</v>
      </c>
      <c r="G32" s="34">
        <f>H31</f>
        <v>1</v>
      </c>
      <c r="H32" s="34">
        <f>I31</f>
        <v>2</v>
      </c>
      <c r="I32" s="34">
        <f>J31</f>
        <v>4</v>
      </c>
      <c r="J32" s="34">
        <f>K31</f>
        <v>6</v>
      </c>
      <c r="K32" s="34">
        <f>L31</f>
        <v>8</v>
      </c>
      <c r="L32" s="34">
        <f>M31</f>
        <v>9</v>
      </c>
      <c r="M32" s="34">
        <f>N31</f>
        <v>11</v>
      </c>
      <c r="N32" s="34">
        <f>O31</f>
        <v>13</v>
      </c>
      <c r="O32" s="34">
        <f>P31</f>
        <v>14</v>
      </c>
      <c r="P32" s="34">
        <f>Q31</f>
        <v>16</v>
      </c>
      <c r="Q32" s="34">
        <f>R31</f>
        <v>19</v>
      </c>
      <c r="R32" s="34">
        <f>S31</f>
        <v>21</v>
      </c>
      <c r="S32" s="34">
        <f>T31</f>
        <v>23</v>
      </c>
      <c r="T32" s="34">
        <f>U31</f>
        <v>26</v>
      </c>
      <c r="U32" s="34">
        <f>V31</f>
        <v>31</v>
      </c>
      <c r="V32" s="34">
        <f>W31</f>
        <v>35</v>
      </c>
      <c r="W32" s="34">
        <f>X31</f>
        <v>39</v>
      </c>
      <c r="X32" s="34">
        <f>Y31</f>
        <v>43</v>
      </c>
      <c r="Y32" s="34">
        <f>Z31</f>
        <v>43</v>
      </c>
      <c r="Z32" s="34">
        <f>AA31</f>
        <v>43</v>
      </c>
      <c r="AA32" s="34">
        <f>AB31</f>
        <v>43</v>
      </c>
      <c r="AB32" s="34">
        <f>AC31</f>
        <v>43</v>
      </c>
      <c r="AC32" s="34">
        <f>AC31</f>
        <v>43</v>
      </c>
    </row>
    <row r="33" spans="1:29" ht="12">
      <c r="A33" s="50">
        <f>A32+1</f>
        <v>6</v>
      </c>
      <c r="B33" s="34">
        <f>C32</f>
        <v>0</v>
      </c>
      <c r="C33" s="34">
        <f>D32</f>
        <v>0</v>
      </c>
      <c r="D33" s="34">
        <f>E32</f>
        <v>0</v>
      </c>
      <c r="E33" s="34">
        <f>F32</f>
        <v>0</v>
      </c>
      <c r="F33" s="34">
        <f>G32</f>
        <v>1</v>
      </c>
      <c r="G33" s="34">
        <f>H32</f>
        <v>2</v>
      </c>
      <c r="H33" s="34">
        <f>I32</f>
        <v>4</v>
      </c>
      <c r="I33" s="34">
        <f>J32</f>
        <v>6</v>
      </c>
      <c r="J33" s="34">
        <f>K32</f>
        <v>8</v>
      </c>
      <c r="K33" s="34">
        <f>L32</f>
        <v>9</v>
      </c>
      <c r="L33" s="34">
        <f>M32</f>
        <v>11</v>
      </c>
      <c r="M33" s="34">
        <f>N32</f>
        <v>13</v>
      </c>
      <c r="N33" s="34">
        <f>O32</f>
        <v>14</v>
      </c>
      <c r="O33" s="34">
        <f>P32</f>
        <v>16</v>
      </c>
      <c r="P33" s="34">
        <f>Q32</f>
        <v>19</v>
      </c>
      <c r="Q33" s="34">
        <f>R32</f>
        <v>21</v>
      </c>
      <c r="R33" s="34">
        <f>S32</f>
        <v>23</v>
      </c>
      <c r="S33" s="34">
        <f>T32</f>
        <v>26</v>
      </c>
      <c r="T33" s="34">
        <f>U32</f>
        <v>31</v>
      </c>
      <c r="U33" s="34">
        <f>V32</f>
        <v>35</v>
      </c>
      <c r="V33" s="34">
        <f>W32</f>
        <v>39</v>
      </c>
      <c r="W33" s="34">
        <f>X32</f>
        <v>43</v>
      </c>
      <c r="X33" s="34">
        <f>Y32</f>
        <v>43</v>
      </c>
      <c r="Y33" s="34">
        <f>Z32</f>
        <v>43</v>
      </c>
      <c r="Z33" s="34">
        <f>AA32</f>
        <v>43</v>
      </c>
      <c r="AA33" s="34">
        <f>AB32</f>
        <v>43</v>
      </c>
      <c r="AB33" s="34">
        <f>AC32</f>
        <v>43</v>
      </c>
      <c r="AC33" s="34">
        <f>AC32</f>
        <v>43</v>
      </c>
    </row>
    <row r="34" spans="1:29" ht="12">
      <c r="A34" s="50">
        <f>A33+1</f>
        <v>7</v>
      </c>
      <c r="B34" s="34">
        <f>C33</f>
        <v>0</v>
      </c>
      <c r="C34" s="34">
        <f>D33</f>
        <v>0</v>
      </c>
      <c r="D34" s="34">
        <f>E33</f>
        <v>0</v>
      </c>
      <c r="E34" s="34">
        <f>F33</f>
        <v>1</v>
      </c>
      <c r="F34" s="34">
        <f>G33</f>
        <v>2</v>
      </c>
      <c r="G34" s="34">
        <f>H33</f>
        <v>4</v>
      </c>
      <c r="H34" s="34">
        <f>I33</f>
        <v>6</v>
      </c>
      <c r="I34" s="34">
        <f>J33</f>
        <v>8</v>
      </c>
      <c r="J34" s="34">
        <f>K33</f>
        <v>9</v>
      </c>
      <c r="K34" s="34">
        <f>L33</f>
        <v>11</v>
      </c>
      <c r="L34" s="34">
        <f>M33</f>
        <v>13</v>
      </c>
      <c r="M34" s="34">
        <f>N33</f>
        <v>14</v>
      </c>
      <c r="N34" s="34">
        <f>O33</f>
        <v>16</v>
      </c>
      <c r="O34" s="34">
        <f>P33</f>
        <v>19</v>
      </c>
      <c r="P34" s="34">
        <f>Q33</f>
        <v>21</v>
      </c>
      <c r="Q34" s="34">
        <f>R33</f>
        <v>23</v>
      </c>
      <c r="R34" s="34">
        <f>S33</f>
        <v>26</v>
      </c>
      <c r="S34" s="34">
        <f>T33</f>
        <v>31</v>
      </c>
      <c r="T34" s="34">
        <f>U33</f>
        <v>35</v>
      </c>
      <c r="U34" s="34">
        <f>V33</f>
        <v>39</v>
      </c>
      <c r="V34" s="34">
        <f>W33</f>
        <v>43</v>
      </c>
      <c r="W34" s="34">
        <f>X33</f>
        <v>43</v>
      </c>
      <c r="X34" s="34">
        <f>Y33</f>
        <v>43</v>
      </c>
      <c r="Y34" s="34">
        <f>Z33</f>
        <v>43</v>
      </c>
      <c r="Z34" s="34">
        <f>AA33</f>
        <v>43</v>
      </c>
      <c r="AA34" s="34">
        <f>AB33</f>
        <v>43</v>
      </c>
      <c r="AB34" s="34">
        <f>AC33</f>
        <v>43</v>
      </c>
      <c r="AC34" s="34">
        <f>AC33</f>
        <v>43</v>
      </c>
    </row>
    <row r="35" spans="1:29" ht="12">
      <c r="A35" s="50">
        <f>A34+1</f>
        <v>8</v>
      </c>
      <c r="B35" s="34">
        <f>C34</f>
        <v>0</v>
      </c>
      <c r="C35" s="34">
        <f>D34</f>
        <v>0</v>
      </c>
      <c r="D35" s="34">
        <f>E34</f>
        <v>1</v>
      </c>
      <c r="E35" s="34">
        <f>F34</f>
        <v>2</v>
      </c>
      <c r="F35" s="34">
        <f>G34</f>
        <v>4</v>
      </c>
      <c r="G35" s="34">
        <f>H34</f>
        <v>6</v>
      </c>
      <c r="H35" s="34">
        <f>I34</f>
        <v>8</v>
      </c>
      <c r="I35" s="34">
        <f>J34</f>
        <v>9</v>
      </c>
      <c r="J35" s="34">
        <f>K34</f>
        <v>11</v>
      </c>
      <c r="K35" s="34">
        <f>L34</f>
        <v>13</v>
      </c>
      <c r="L35" s="34">
        <f>M34</f>
        <v>14</v>
      </c>
      <c r="M35" s="34">
        <f>N34</f>
        <v>16</v>
      </c>
      <c r="N35" s="34">
        <f>O34</f>
        <v>19</v>
      </c>
      <c r="O35" s="34">
        <f>P34</f>
        <v>21</v>
      </c>
      <c r="P35" s="34">
        <f>Q34</f>
        <v>23</v>
      </c>
      <c r="Q35" s="34">
        <f>R34</f>
        <v>26</v>
      </c>
      <c r="R35" s="34">
        <f>S34</f>
        <v>31</v>
      </c>
      <c r="S35" s="34">
        <f>T34</f>
        <v>35</v>
      </c>
      <c r="T35" s="34">
        <f>U34</f>
        <v>39</v>
      </c>
      <c r="U35" s="34">
        <f>V34</f>
        <v>43</v>
      </c>
      <c r="V35" s="34">
        <f>W34</f>
        <v>43</v>
      </c>
      <c r="W35" s="34">
        <f>X34</f>
        <v>43</v>
      </c>
      <c r="X35" s="34">
        <f>Y34</f>
        <v>43</v>
      </c>
      <c r="Y35" s="34">
        <f>Z34</f>
        <v>43</v>
      </c>
      <c r="Z35" s="34">
        <f>AA34</f>
        <v>43</v>
      </c>
      <c r="AA35" s="34">
        <f>AB34</f>
        <v>43</v>
      </c>
      <c r="AB35" s="34">
        <f>AC34</f>
        <v>43</v>
      </c>
      <c r="AC35" s="34">
        <f>AC34</f>
        <v>43</v>
      </c>
    </row>
    <row r="36" spans="1:29" ht="12">
      <c r="A36" s="50">
        <f>A35+1</f>
        <v>9</v>
      </c>
      <c r="B36" s="34">
        <f>C35</f>
        <v>0</v>
      </c>
      <c r="C36" s="34">
        <f>D35</f>
        <v>1</v>
      </c>
      <c r="D36" s="34">
        <f>E35</f>
        <v>2</v>
      </c>
      <c r="E36" s="34">
        <f>F35</f>
        <v>4</v>
      </c>
      <c r="F36" s="34">
        <f>G35</f>
        <v>6</v>
      </c>
      <c r="G36" s="34">
        <f>H35</f>
        <v>8</v>
      </c>
      <c r="H36" s="34">
        <f>I35</f>
        <v>9</v>
      </c>
      <c r="I36" s="34">
        <f>J35</f>
        <v>11</v>
      </c>
      <c r="J36" s="34">
        <f>K35</f>
        <v>13</v>
      </c>
      <c r="K36" s="34">
        <f>L35</f>
        <v>14</v>
      </c>
      <c r="L36" s="34">
        <f>M35</f>
        <v>16</v>
      </c>
      <c r="M36" s="34">
        <f>N35</f>
        <v>19</v>
      </c>
      <c r="N36" s="34">
        <f>O35</f>
        <v>21</v>
      </c>
      <c r="O36" s="34">
        <f>P35</f>
        <v>23</v>
      </c>
      <c r="P36" s="34">
        <f>Q35</f>
        <v>26</v>
      </c>
      <c r="Q36" s="34">
        <f>R35</f>
        <v>31</v>
      </c>
      <c r="R36" s="34">
        <f>S35</f>
        <v>35</v>
      </c>
      <c r="S36" s="34">
        <f>T35</f>
        <v>39</v>
      </c>
      <c r="T36" s="34">
        <f>U35</f>
        <v>43</v>
      </c>
      <c r="U36" s="34">
        <f>V35</f>
        <v>43</v>
      </c>
      <c r="V36" s="34">
        <f>W35</f>
        <v>43</v>
      </c>
      <c r="W36" s="34">
        <f>X35</f>
        <v>43</v>
      </c>
      <c r="X36" s="34">
        <f>Y35</f>
        <v>43</v>
      </c>
      <c r="Y36" s="34">
        <f>Z35</f>
        <v>43</v>
      </c>
      <c r="Z36" s="34">
        <f>AA35</f>
        <v>43</v>
      </c>
      <c r="AA36" s="34">
        <f>AB35</f>
        <v>43</v>
      </c>
      <c r="AB36" s="34">
        <f>AC35</f>
        <v>43</v>
      </c>
      <c r="AC36" s="34">
        <f>AC35</f>
        <v>43</v>
      </c>
    </row>
    <row r="37" spans="1:29" ht="12">
      <c r="A37" s="50">
        <f>A36+1</f>
        <v>10</v>
      </c>
      <c r="B37" s="34">
        <f>C36</f>
        <v>1</v>
      </c>
      <c r="C37" s="34">
        <f>D36</f>
        <v>2</v>
      </c>
      <c r="D37" s="34">
        <f>E36</f>
        <v>4</v>
      </c>
      <c r="E37" s="34">
        <f>F36</f>
        <v>6</v>
      </c>
      <c r="F37" s="34">
        <f>G36</f>
        <v>8</v>
      </c>
      <c r="G37" s="34">
        <f>H36</f>
        <v>9</v>
      </c>
      <c r="H37" s="34">
        <f>I36</f>
        <v>11</v>
      </c>
      <c r="I37" s="34">
        <f>J36</f>
        <v>13</v>
      </c>
      <c r="J37" s="34">
        <f>K36</f>
        <v>14</v>
      </c>
      <c r="K37" s="34">
        <f>L36</f>
        <v>16</v>
      </c>
      <c r="L37" s="34">
        <f>M36</f>
        <v>19</v>
      </c>
      <c r="M37" s="34">
        <f>N36</f>
        <v>21</v>
      </c>
      <c r="N37" s="34">
        <f>O36</f>
        <v>23</v>
      </c>
      <c r="O37" s="34">
        <f>P36</f>
        <v>26</v>
      </c>
      <c r="P37" s="34">
        <f>Q36</f>
        <v>31</v>
      </c>
      <c r="Q37" s="34">
        <f>R36</f>
        <v>35</v>
      </c>
      <c r="R37" s="34">
        <f>S36</f>
        <v>39</v>
      </c>
      <c r="S37" s="34">
        <f>T36</f>
        <v>43</v>
      </c>
      <c r="T37" s="34">
        <f>U36</f>
        <v>43</v>
      </c>
      <c r="U37" s="34">
        <f>V36</f>
        <v>43</v>
      </c>
      <c r="V37" s="34">
        <f>W36</f>
        <v>43</v>
      </c>
      <c r="W37" s="34">
        <f>X36</f>
        <v>43</v>
      </c>
      <c r="X37" s="34">
        <f>Y36</f>
        <v>43</v>
      </c>
      <c r="Y37" s="34">
        <f>Z36</f>
        <v>43</v>
      </c>
      <c r="Z37" s="34">
        <f>AA36</f>
        <v>43</v>
      </c>
      <c r="AA37" s="34">
        <f>AB36</f>
        <v>43</v>
      </c>
      <c r="AB37" s="34">
        <f>AC36</f>
        <v>43</v>
      </c>
      <c r="AC37" s="34">
        <f>AC36</f>
        <v>43</v>
      </c>
    </row>
    <row r="38" spans="1:29" ht="12">
      <c r="A38" s="50">
        <f>A37+1</f>
        <v>11</v>
      </c>
      <c r="B38" s="34">
        <f>C37</f>
        <v>2</v>
      </c>
      <c r="C38" s="34">
        <f>D37</f>
        <v>4</v>
      </c>
      <c r="D38" s="34">
        <f>E37</f>
        <v>6</v>
      </c>
      <c r="E38" s="34">
        <f>F37</f>
        <v>8</v>
      </c>
      <c r="F38" s="34">
        <f>G37</f>
        <v>9</v>
      </c>
      <c r="G38" s="34">
        <f>H37</f>
        <v>11</v>
      </c>
      <c r="H38" s="34">
        <f>I37</f>
        <v>13</v>
      </c>
      <c r="I38" s="34">
        <f>J37</f>
        <v>14</v>
      </c>
      <c r="J38" s="34">
        <f>K37</f>
        <v>16</v>
      </c>
      <c r="K38" s="34">
        <f>L37</f>
        <v>19</v>
      </c>
      <c r="L38" s="34">
        <f>M37</f>
        <v>21</v>
      </c>
      <c r="M38" s="34">
        <f>N37</f>
        <v>23</v>
      </c>
      <c r="N38" s="34">
        <f>O37</f>
        <v>26</v>
      </c>
      <c r="O38" s="34">
        <f>P37</f>
        <v>31</v>
      </c>
      <c r="P38" s="34">
        <f>Q37</f>
        <v>35</v>
      </c>
      <c r="Q38" s="34">
        <f>R37</f>
        <v>39</v>
      </c>
      <c r="R38" s="34">
        <f>S37</f>
        <v>43</v>
      </c>
      <c r="S38" s="34">
        <f>T37</f>
        <v>43</v>
      </c>
      <c r="T38" s="34">
        <f>U37</f>
        <v>43</v>
      </c>
      <c r="U38" s="34">
        <f>V37</f>
        <v>43</v>
      </c>
      <c r="V38" s="34">
        <f>W37</f>
        <v>43</v>
      </c>
      <c r="W38" s="34">
        <f>X37</f>
        <v>43</v>
      </c>
      <c r="X38" s="34">
        <f>Y37</f>
        <v>43</v>
      </c>
      <c r="Y38" s="34">
        <f>Z37</f>
        <v>43</v>
      </c>
      <c r="Z38" s="34">
        <f>AA37</f>
        <v>43</v>
      </c>
      <c r="AA38" s="34">
        <f>AB37</f>
        <v>43</v>
      </c>
      <c r="AB38" s="34">
        <f>AC37</f>
        <v>43</v>
      </c>
      <c r="AC38" s="34">
        <f>AC37</f>
        <v>43</v>
      </c>
    </row>
    <row r="39" spans="1:29" ht="12">
      <c r="A39" s="50">
        <f>A38+1</f>
        <v>12</v>
      </c>
      <c r="B39" s="34">
        <f>C38</f>
        <v>4</v>
      </c>
      <c r="C39" s="34">
        <f>D38</f>
        <v>6</v>
      </c>
      <c r="D39" s="34">
        <f>E38</f>
        <v>8</v>
      </c>
      <c r="E39" s="34">
        <f>F38</f>
        <v>9</v>
      </c>
      <c r="F39" s="34">
        <f>G38</f>
        <v>11</v>
      </c>
      <c r="G39" s="34">
        <f>H38</f>
        <v>13</v>
      </c>
      <c r="H39" s="34">
        <f>I38</f>
        <v>14</v>
      </c>
      <c r="I39" s="34">
        <f>J38</f>
        <v>16</v>
      </c>
      <c r="J39" s="34">
        <f>K38</f>
        <v>19</v>
      </c>
      <c r="K39" s="34">
        <f>L38</f>
        <v>21</v>
      </c>
      <c r="L39" s="34">
        <f>M38</f>
        <v>23</v>
      </c>
      <c r="M39" s="34">
        <f>N38</f>
        <v>26</v>
      </c>
      <c r="N39" s="34">
        <f>O38</f>
        <v>31</v>
      </c>
      <c r="O39" s="34">
        <f>P38</f>
        <v>35</v>
      </c>
      <c r="P39" s="34">
        <f>Q38</f>
        <v>39</v>
      </c>
      <c r="Q39" s="34">
        <f>R38</f>
        <v>43</v>
      </c>
      <c r="R39" s="34">
        <f>S38</f>
        <v>43</v>
      </c>
      <c r="S39" s="34">
        <f>T38</f>
        <v>43</v>
      </c>
      <c r="T39" s="34">
        <f>U38</f>
        <v>43</v>
      </c>
      <c r="U39" s="34">
        <f>V38</f>
        <v>43</v>
      </c>
      <c r="V39" s="34">
        <f>W38</f>
        <v>43</v>
      </c>
      <c r="W39" s="34">
        <f>X38</f>
        <v>43</v>
      </c>
      <c r="X39" s="34">
        <f>Y38</f>
        <v>43</v>
      </c>
      <c r="Y39" s="34">
        <f>Z38</f>
        <v>43</v>
      </c>
      <c r="Z39" s="34">
        <f>AA38</f>
        <v>43</v>
      </c>
      <c r="AA39" s="34">
        <f>AB38</f>
        <v>43</v>
      </c>
      <c r="AB39" s="34">
        <f>AC38</f>
        <v>43</v>
      </c>
      <c r="AC39" s="34">
        <f>AC38</f>
        <v>43</v>
      </c>
    </row>
    <row r="40" spans="1:29" ht="12">
      <c r="A40" s="50">
        <f>A39+1</f>
        <v>13</v>
      </c>
      <c r="B40" s="34">
        <f>C39</f>
        <v>6</v>
      </c>
      <c r="C40" s="34">
        <f>D39</f>
        <v>8</v>
      </c>
      <c r="D40" s="34">
        <f>E39</f>
        <v>9</v>
      </c>
      <c r="E40" s="34">
        <f>F39</f>
        <v>11</v>
      </c>
      <c r="F40" s="34">
        <f>G39</f>
        <v>13</v>
      </c>
      <c r="G40" s="34">
        <f>H39</f>
        <v>14</v>
      </c>
      <c r="H40" s="34">
        <f>I39</f>
        <v>16</v>
      </c>
      <c r="I40" s="34">
        <f>J39</f>
        <v>19</v>
      </c>
      <c r="J40" s="34">
        <f>K39</f>
        <v>21</v>
      </c>
      <c r="K40" s="34">
        <f>L39</f>
        <v>23</v>
      </c>
      <c r="L40" s="34">
        <f>M39</f>
        <v>26</v>
      </c>
      <c r="M40" s="34">
        <f>N39</f>
        <v>31</v>
      </c>
      <c r="N40" s="34">
        <f>O39</f>
        <v>35</v>
      </c>
      <c r="O40" s="34">
        <f>P39</f>
        <v>39</v>
      </c>
      <c r="P40" s="34">
        <f>Q39</f>
        <v>43</v>
      </c>
      <c r="Q40" s="34">
        <f>R39</f>
        <v>43</v>
      </c>
      <c r="R40" s="34">
        <f>S39</f>
        <v>43</v>
      </c>
      <c r="S40" s="34">
        <f>T39</f>
        <v>43</v>
      </c>
      <c r="T40" s="34">
        <f>U39</f>
        <v>43</v>
      </c>
      <c r="U40" s="34">
        <f>V39</f>
        <v>43</v>
      </c>
      <c r="V40" s="34">
        <f>W39</f>
        <v>43</v>
      </c>
      <c r="W40" s="34">
        <f>X39</f>
        <v>43</v>
      </c>
      <c r="X40" s="34">
        <f>Y39</f>
        <v>43</v>
      </c>
      <c r="Y40" s="34">
        <f>Z39</f>
        <v>43</v>
      </c>
      <c r="Z40" s="34">
        <f>AA39</f>
        <v>43</v>
      </c>
      <c r="AA40" s="34">
        <f>AB39</f>
        <v>43</v>
      </c>
      <c r="AB40" s="34">
        <f>AC39</f>
        <v>43</v>
      </c>
      <c r="AC40" s="34">
        <f>AC39</f>
        <v>43</v>
      </c>
    </row>
    <row r="41" spans="1:29" ht="12">
      <c r="A41" s="50">
        <f>A40+1</f>
        <v>14</v>
      </c>
      <c r="B41" s="34">
        <f>C40</f>
        <v>8</v>
      </c>
      <c r="C41" s="34">
        <f>D40</f>
        <v>9</v>
      </c>
      <c r="D41" s="34">
        <f>E40</f>
        <v>11</v>
      </c>
      <c r="E41" s="34">
        <f>F40</f>
        <v>13</v>
      </c>
      <c r="F41" s="34">
        <f>G40</f>
        <v>14</v>
      </c>
      <c r="G41" s="34">
        <f>H40</f>
        <v>16</v>
      </c>
      <c r="H41" s="34">
        <f>I40</f>
        <v>19</v>
      </c>
      <c r="I41" s="34">
        <f>J40</f>
        <v>21</v>
      </c>
      <c r="J41" s="34">
        <f>K40</f>
        <v>23</v>
      </c>
      <c r="K41" s="34">
        <f>L40</f>
        <v>26</v>
      </c>
      <c r="L41" s="34">
        <f>M40</f>
        <v>31</v>
      </c>
      <c r="M41" s="34">
        <f>N40</f>
        <v>35</v>
      </c>
      <c r="N41" s="34">
        <f>O40</f>
        <v>39</v>
      </c>
      <c r="O41" s="34">
        <f>P40</f>
        <v>43</v>
      </c>
      <c r="P41" s="34">
        <f>Q40</f>
        <v>43</v>
      </c>
      <c r="Q41" s="34">
        <f>R40</f>
        <v>43</v>
      </c>
      <c r="R41" s="34">
        <f>S40</f>
        <v>43</v>
      </c>
      <c r="S41" s="34">
        <f>T40</f>
        <v>43</v>
      </c>
      <c r="T41" s="34">
        <f>U40</f>
        <v>43</v>
      </c>
      <c r="U41" s="34">
        <f>V40</f>
        <v>43</v>
      </c>
      <c r="V41" s="34">
        <f>W40</f>
        <v>43</v>
      </c>
      <c r="W41" s="34">
        <f>X40</f>
        <v>43</v>
      </c>
      <c r="X41" s="34">
        <f>Y40</f>
        <v>43</v>
      </c>
      <c r="Y41" s="34">
        <f>Z40</f>
        <v>43</v>
      </c>
      <c r="Z41" s="34">
        <f>AA40</f>
        <v>43</v>
      </c>
      <c r="AA41" s="34">
        <f>AB40</f>
        <v>43</v>
      </c>
      <c r="AB41" s="34">
        <f>AC40</f>
        <v>43</v>
      </c>
      <c r="AC41" s="34">
        <f>AC40</f>
        <v>43</v>
      </c>
    </row>
    <row r="42" spans="1:29" ht="12">
      <c r="A42" s="50">
        <f>A41+1</f>
        <v>15</v>
      </c>
      <c r="B42" s="34">
        <f>C41</f>
        <v>9</v>
      </c>
      <c r="C42" s="34">
        <f>D41</f>
        <v>11</v>
      </c>
      <c r="D42" s="34">
        <f>E41</f>
        <v>13</v>
      </c>
      <c r="E42" s="34">
        <f>F41</f>
        <v>14</v>
      </c>
      <c r="F42" s="34">
        <f>G41</f>
        <v>16</v>
      </c>
      <c r="G42" s="34">
        <f>H41</f>
        <v>19</v>
      </c>
      <c r="H42" s="34">
        <f>I41</f>
        <v>21</v>
      </c>
      <c r="I42" s="34">
        <f>J41</f>
        <v>23</v>
      </c>
      <c r="J42" s="34">
        <f>K41</f>
        <v>26</v>
      </c>
      <c r="K42" s="34">
        <f>L41</f>
        <v>31</v>
      </c>
      <c r="L42" s="34">
        <f>M41</f>
        <v>35</v>
      </c>
      <c r="M42" s="34">
        <f>N41</f>
        <v>39</v>
      </c>
      <c r="N42" s="34">
        <f>O41</f>
        <v>43</v>
      </c>
      <c r="O42" s="34">
        <f>P41</f>
        <v>43</v>
      </c>
      <c r="P42" s="34">
        <f>Q41</f>
        <v>43</v>
      </c>
      <c r="Q42" s="34">
        <f>R41</f>
        <v>43</v>
      </c>
      <c r="R42" s="34">
        <f>S41</f>
        <v>43</v>
      </c>
      <c r="S42" s="34">
        <f>T41</f>
        <v>43</v>
      </c>
      <c r="T42" s="34">
        <f>U41</f>
        <v>43</v>
      </c>
      <c r="U42" s="34">
        <f>V41</f>
        <v>43</v>
      </c>
      <c r="V42" s="34">
        <f>W41</f>
        <v>43</v>
      </c>
      <c r="W42" s="34">
        <f>X41</f>
        <v>43</v>
      </c>
      <c r="X42" s="34">
        <f>Y41</f>
        <v>43</v>
      </c>
      <c r="Y42" s="34">
        <f>Z41</f>
        <v>43</v>
      </c>
      <c r="Z42" s="34">
        <f>AA41</f>
        <v>43</v>
      </c>
      <c r="AA42" s="34">
        <f>AB41</f>
        <v>43</v>
      </c>
      <c r="AB42" s="34">
        <f>AC41</f>
        <v>43</v>
      </c>
      <c r="AC42" s="34">
        <f>AC41</f>
        <v>43</v>
      </c>
    </row>
    <row r="43" spans="1:29" ht="12">
      <c r="A43" s="50">
        <f>A42+1</f>
        <v>16</v>
      </c>
      <c r="B43" s="34">
        <f>C42</f>
        <v>11</v>
      </c>
      <c r="C43" s="34">
        <f>D42</f>
        <v>13</v>
      </c>
      <c r="D43" s="34">
        <f>E42</f>
        <v>14</v>
      </c>
      <c r="E43" s="34">
        <f>F42</f>
        <v>16</v>
      </c>
      <c r="F43" s="34">
        <f>G42</f>
        <v>19</v>
      </c>
      <c r="G43" s="34">
        <f>H42</f>
        <v>21</v>
      </c>
      <c r="H43" s="34">
        <f>I42</f>
        <v>23</v>
      </c>
      <c r="I43" s="34">
        <f>J42</f>
        <v>26</v>
      </c>
      <c r="J43" s="34">
        <f>K42</f>
        <v>31</v>
      </c>
      <c r="K43" s="34">
        <f>L42</f>
        <v>35</v>
      </c>
      <c r="L43" s="34">
        <f>M42</f>
        <v>39</v>
      </c>
      <c r="M43" s="34">
        <f>N42</f>
        <v>43</v>
      </c>
      <c r="N43" s="34">
        <f>O42</f>
        <v>43</v>
      </c>
      <c r="O43" s="34">
        <f>P42</f>
        <v>43</v>
      </c>
      <c r="P43" s="34">
        <f>Q42</f>
        <v>43</v>
      </c>
      <c r="Q43" s="34">
        <f>R42</f>
        <v>43</v>
      </c>
      <c r="R43" s="34">
        <f>S42</f>
        <v>43</v>
      </c>
      <c r="S43" s="34">
        <f>T42</f>
        <v>43</v>
      </c>
      <c r="T43" s="34">
        <f>U42</f>
        <v>43</v>
      </c>
      <c r="U43" s="34">
        <f>V42</f>
        <v>43</v>
      </c>
      <c r="V43" s="34">
        <f>W42</f>
        <v>43</v>
      </c>
      <c r="W43" s="34">
        <f>X42</f>
        <v>43</v>
      </c>
      <c r="X43" s="34">
        <f>Y42</f>
        <v>43</v>
      </c>
      <c r="Y43" s="34">
        <f>Z42</f>
        <v>43</v>
      </c>
      <c r="Z43" s="34">
        <f>AA42</f>
        <v>43</v>
      </c>
      <c r="AA43" s="34">
        <f>AB42</f>
        <v>43</v>
      </c>
      <c r="AB43" s="34">
        <f>AC42</f>
        <v>43</v>
      </c>
      <c r="AC43" s="34">
        <f>AC42</f>
        <v>43</v>
      </c>
    </row>
    <row r="44" spans="1:29" ht="12">
      <c r="A44" s="50">
        <f>A43+1</f>
        <v>17</v>
      </c>
      <c r="B44" s="34">
        <f>C43</f>
        <v>13</v>
      </c>
      <c r="C44" s="34">
        <f>D43</f>
        <v>14</v>
      </c>
      <c r="D44" s="34">
        <f>E43</f>
        <v>16</v>
      </c>
      <c r="E44" s="34">
        <f>F43</f>
        <v>19</v>
      </c>
      <c r="F44" s="34">
        <f>G43</f>
        <v>21</v>
      </c>
      <c r="G44" s="34">
        <f>H43</f>
        <v>23</v>
      </c>
      <c r="H44" s="34">
        <f>I43</f>
        <v>26</v>
      </c>
      <c r="I44" s="34">
        <f>J43</f>
        <v>31</v>
      </c>
      <c r="J44" s="34">
        <f>K43</f>
        <v>35</v>
      </c>
      <c r="K44" s="34">
        <f>L43</f>
        <v>39</v>
      </c>
      <c r="L44" s="34">
        <f>M43</f>
        <v>43</v>
      </c>
      <c r="M44" s="34">
        <f>N43</f>
        <v>43</v>
      </c>
      <c r="N44" s="34">
        <f>O43</f>
        <v>43</v>
      </c>
      <c r="O44" s="34">
        <f>P43</f>
        <v>43</v>
      </c>
      <c r="P44" s="34">
        <f>Q43</f>
        <v>43</v>
      </c>
      <c r="Q44" s="34">
        <f>R43</f>
        <v>43</v>
      </c>
      <c r="R44" s="34">
        <f>S43</f>
        <v>43</v>
      </c>
      <c r="S44" s="34">
        <f>T43</f>
        <v>43</v>
      </c>
      <c r="T44" s="34">
        <f>U43</f>
        <v>43</v>
      </c>
      <c r="U44" s="34">
        <f>V43</f>
        <v>43</v>
      </c>
      <c r="V44" s="34">
        <f>W43</f>
        <v>43</v>
      </c>
      <c r="W44" s="34">
        <f>X43</f>
        <v>43</v>
      </c>
      <c r="X44" s="34">
        <f>Y43</f>
        <v>43</v>
      </c>
      <c r="Y44" s="34">
        <f>Z43</f>
        <v>43</v>
      </c>
      <c r="Z44" s="34">
        <f>AA43</f>
        <v>43</v>
      </c>
      <c r="AA44" s="34">
        <f>AB43</f>
        <v>43</v>
      </c>
      <c r="AB44" s="34">
        <f>AC43</f>
        <v>43</v>
      </c>
      <c r="AC44" s="34">
        <f>AC43</f>
        <v>43</v>
      </c>
    </row>
    <row r="45" spans="1:29" ht="12">
      <c r="A45" s="50">
        <f>A44+1</f>
        <v>18</v>
      </c>
      <c r="B45" s="34">
        <f>C44</f>
        <v>14</v>
      </c>
      <c r="C45" s="34">
        <f>D44</f>
        <v>16</v>
      </c>
      <c r="D45" s="34">
        <f>E44</f>
        <v>19</v>
      </c>
      <c r="E45" s="34">
        <f>F44</f>
        <v>21</v>
      </c>
      <c r="F45" s="34">
        <f>G44</f>
        <v>23</v>
      </c>
      <c r="G45" s="34">
        <f>H44</f>
        <v>26</v>
      </c>
      <c r="H45" s="34">
        <f>I44</f>
        <v>31</v>
      </c>
      <c r="I45" s="34">
        <f>J44</f>
        <v>35</v>
      </c>
      <c r="J45" s="34">
        <f>K44</f>
        <v>39</v>
      </c>
      <c r="K45" s="34">
        <f>L44</f>
        <v>43</v>
      </c>
      <c r="L45" s="34">
        <f>M44</f>
        <v>43</v>
      </c>
      <c r="M45" s="34">
        <f>N44</f>
        <v>43</v>
      </c>
      <c r="N45" s="34">
        <f>O44</f>
        <v>43</v>
      </c>
      <c r="O45" s="34">
        <f>P44</f>
        <v>43</v>
      </c>
      <c r="P45" s="34">
        <f>Q44</f>
        <v>43</v>
      </c>
      <c r="Q45" s="34">
        <f>R44</f>
        <v>43</v>
      </c>
      <c r="R45" s="34">
        <f>S44</f>
        <v>43</v>
      </c>
      <c r="S45" s="34">
        <f>T44</f>
        <v>43</v>
      </c>
      <c r="T45" s="34">
        <f>U44</f>
        <v>43</v>
      </c>
      <c r="U45" s="34">
        <f>V44</f>
        <v>43</v>
      </c>
      <c r="V45" s="34">
        <f>W44</f>
        <v>43</v>
      </c>
      <c r="W45" s="34">
        <f>X44</f>
        <v>43</v>
      </c>
      <c r="X45" s="34">
        <f>Y44</f>
        <v>43</v>
      </c>
      <c r="Y45" s="34">
        <f>Z44</f>
        <v>43</v>
      </c>
      <c r="Z45" s="34">
        <f>AA44</f>
        <v>43</v>
      </c>
      <c r="AA45" s="34">
        <f>AB44</f>
        <v>43</v>
      </c>
      <c r="AB45" s="34">
        <f>AC44</f>
        <v>43</v>
      </c>
      <c r="AC45" s="34">
        <f>AC44</f>
        <v>43</v>
      </c>
    </row>
    <row r="46" spans="1:29" ht="12">
      <c r="A46" s="50">
        <f>A45+1</f>
        <v>19</v>
      </c>
      <c r="B46" s="34">
        <f>C45</f>
        <v>16</v>
      </c>
      <c r="C46" s="34">
        <f>D45</f>
        <v>19</v>
      </c>
      <c r="D46" s="34">
        <f>E45</f>
        <v>21</v>
      </c>
      <c r="E46" s="34">
        <f>F45</f>
        <v>23</v>
      </c>
      <c r="F46" s="34">
        <f>G45</f>
        <v>26</v>
      </c>
      <c r="G46" s="34">
        <f>H45</f>
        <v>31</v>
      </c>
      <c r="H46" s="34">
        <f>I45</f>
        <v>35</v>
      </c>
      <c r="I46" s="34">
        <f>J45</f>
        <v>39</v>
      </c>
      <c r="J46" s="34">
        <f>K45</f>
        <v>43</v>
      </c>
      <c r="K46" s="34">
        <f>L45</f>
        <v>43</v>
      </c>
      <c r="L46" s="34">
        <f>M45</f>
        <v>43</v>
      </c>
      <c r="M46" s="34">
        <f>N45</f>
        <v>43</v>
      </c>
      <c r="N46" s="34">
        <f>O45</f>
        <v>43</v>
      </c>
      <c r="O46" s="34">
        <f>P45</f>
        <v>43</v>
      </c>
      <c r="P46" s="34">
        <f>Q45</f>
        <v>43</v>
      </c>
      <c r="Q46" s="34">
        <f>R45</f>
        <v>43</v>
      </c>
      <c r="R46" s="34">
        <f>S45</f>
        <v>43</v>
      </c>
      <c r="S46" s="34">
        <f>T45</f>
        <v>43</v>
      </c>
      <c r="T46" s="34">
        <f>U45</f>
        <v>43</v>
      </c>
      <c r="U46" s="34">
        <f>V45</f>
        <v>43</v>
      </c>
      <c r="V46" s="34">
        <f>W45</f>
        <v>43</v>
      </c>
      <c r="W46" s="34">
        <f>X45</f>
        <v>43</v>
      </c>
      <c r="X46" s="34">
        <f>Y45</f>
        <v>43</v>
      </c>
      <c r="Y46" s="34">
        <f>Z45</f>
        <v>43</v>
      </c>
      <c r="Z46" s="34">
        <f>AA45</f>
        <v>43</v>
      </c>
      <c r="AA46" s="34">
        <f>AB45</f>
        <v>43</v>
      </c>
      <c r="AB46" s="34">
        <f>AC45</f>
        <v>43</v>
      </c>
      <c r="AC46" s="34">
        <f>AC45</f>
        <v>43</v>
      </c>
    </row>
    <row r="47" spans="1:29" ht="12">
      <c r="A47" s="50">
        <f>A46+1</f>
        <v>20</v>
      </c>
      <c r="B47" s="34">
        <f>C46</f>
        <v>19</v>
      </c>
      <c r="C47" s="34">
        <f>D46</f>
        <v>21</v>
      </c>
      <c r="D47" s="34">
        <f>E46</f>
        <v>23</v>
      </c>
      <c r="E47" s="34">
        <f>F46</f>
        <v>26</v>
      </c>
      <c r="F47" s="34">
        <f>G46</f>
        <v>31</v>
      </c>
      <c r="G47" s="34">
        <f>H46</f>
        <v>35</v>
      </c>
      <c r="H47" s="34">
        <f>I46</f>
        <v>39</v>
      </c>
      <c r="I47" s="34">
        <f>J46</f>
        <v>43</v>
      </c>
      <c r="J47" s="34">
        <f>K46</f>
        <v>43</v>
      </c>
      <c r="K47" s="34">
        <f>L46</f>
        <v>43</v>
      </c>
      <c r="L47" s="34">
        <f>M46</f>
        <v>43</v>
      </c>
      <c r="M47" s="34">
        <f>N46</f>
        <v>43</v>
      </c>
      <c r="N47" s="34">
        <f>O46</f>
        <v>43</v>
      </c>
      <c r="O47" s="34">
        <f>P46</f>
        <v>43</v>
      </c>
      <c r="P47" s="34">
        <f>Q46</f>
        <v>43</v>
      </c>
      <c r="Q47" s="34">
        <f>R46</f>
        <v>43</v>
      </c>
      <c r="R47" s="34">
        <f>S46</f>
        <v>43</v>
      </c>
      <c r="S47" s="34">
        <f>T46</f>
        <v>43</v>
      </c>
      <c r="T47" s="34">
        <f>U46</f>
        <v>43</v>
      </c>
      <c r="U47" s="34">
        <f>V46</f>
        <v>43</v>
      </c>
      <c r="V47" s="34">
        <f>W46</f>
        <v>43</v>
      </c>
      <c r="W47" s="34">
        <f>X46</f>
        <v>43</v>
      </c>
      <c r="X47" s="34">
        <f>Y46</f>
        <v>43</v>
      </c>
      <c r="Y47" s="34">
        <f>Z46</f>
        <v>43</v>
      </c>
      <c r="Z47" s="34">
        <f>AA46</f>
        <v>43</v>
      </c>
      <c r="AA47" s="34">
        <f>AB46</f>
        <v>43</v>
      </c>
      <c r="AB47" s="34">
        <f>AC46</f>
        <v>43</v>
      </c>
      <c r="AC47" s="34">
        <f>AC46</f>
        <v>43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Sample Sales Model</dc:title>
  <dc:subject>Sales</dc:subject>
  <dc:creator>Jarie Bolander</dc:creator>
  <cp:keywords>Modeling</cp:keywords>
  <dc:description/>
  <cp:lastModifiedBy/>
  <cp:lastPrinted>1601-01-01T08:00:00Z</cp:lastPrinted>
  <dcterms:created xsi:type="dcterms:W3CDTF">2009-08-12T16:02:46Z</dcterms:created>
  <dcterms:modified xsi:type="dcterms:W3CDTF">1601-01-01T08:00:00Z</dcterms:modified>
  <cp:category/>
  <cp:version/>
  <cp:contentType/>
  <cp:contentStatus/>
  <cp:revision>1</cp:revision>
</cp:coreProperties>
</file>